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jaque\Compartilhamento\2021\ROMELÂNDIA\RUA PADRE ANCHIETA\ORÇAMENTO\"/>
    </mc:Choice>
  </mc:AlternateContent>
  <xr:revisionPtr revIDLastSave="0" documentId="13_ncr:1_{7EEB0DD6-17FB-47D5-B8A7-BF01F7472377}" xr6:coauthVersionLast="47" xr6:coauthVersionMax="47" xr10:uidLastSave="{00000000-0000-0000-0000-000000000000}"/>
  <bookViews>
    <workbookView xWindow="-120" yWindow="-120" windowWidth="20730" windowHeight="11160" tabRatio="696" xr2:uid="{B6CADBFD-0DB6-45E9-A2BB-6052BB95F393}"/>
  </bookViews>
  <sheets>
    <sheet name="Orçamento Geral" sheetId="1" r:id="rId1"/>
    <sheet name="Composição 1-Viga de Travamento" sheetId="8" r:id="rId2"/>
    <sheet name="Composição 2-Piso em Concreto" sheetId="9" r:id="rId3"/>
    <sheet name="CRONOGRAMA físico financeiro" sheetId="6" r:id="rId4"/>
  </sheets>
  <definedNames>
    <definedName name="_xlnm.Print_Area" localSheetId="2">'Composição 2-Piso em Concreto'!$A$1:$G$33</definedName>
    <definedName name="_xlnm.Print_Area" localSheetId="3">'CRONOGRAMA físico financeiro'!$A$1:$X$39</definedName>
    <definedName name="_xlnm.Print_Area" localSheetId="0">'Orçamento Geral'!$A$2:$I$83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9" l="1"/>
  <c r="E43" i="1"/>
  <c r="G38" i="1"/>
  <c r="H38" i="1" s="1"/>
  <c r="G40" i="1"/>
  <c r="H40" i="1" s="1"/>
  <c r="G39" i="1"/>
  <c r="H39" i="1" s="1"/>
  <c r="G42" i="1"/>
  <c r="A11" i="6"/>
  <c r="A10" i="6"/>
  <c r="A9" i="6"/>
  <c r="A8" i="6"/>
  <c r="A7" i="6"/>
  <c r="A6" i="6"/>
  <c r="B11" i="6"/>
  <c r="B10" i="6"/>
  <c r="B9" i="6"/>
  <c r="B8" i="6"/>
  <c r="B7" i="6"/>
  <c r="B6" i="6"/>
  <c r="G70" i="1"/>
  <c r="E70" i="1"/>
  <c r="E66" i="1"/>
  <c r="C66" i="1"/>
  <c r="G66" i="1" s="1"/>
  <c r="G22" i="9"/>
  <c r="G21" i="9"/>
  <c r="G20" i="9"/>
  <c r="G19" i="9"/>
  <c r="G18" i="9"/>
  <c r="G17" i="9"/>
  <c r="G16" i="9"/>
  <c r="G15" i="9"/>
  <c r="G14" i="9"/>
  <c r="G13" i="9"/>
  <c r="G12" i="9"/>
  <c r="G62" i="1"/>
  <c r="H62" i="1" s="1"/>
  <c r="G60" i="1"/>
  <c r="H60" i="1" s="1"/>
  <c r="G61" i="1"/>
  <c r="G59" i="1"/>
  <c r="G58" i="1"/>
  <c r="H58" i="1" s="1"/>
  <c r="E61" i="1"/>
  <c r="E59" i="1"/>
  <c r="E52" i="1"/>
  <c r="E51" i="1" s="1"/>
  <c r="G51" i="1"/>
  <c r="E47" i="1"/>
  <c r="C47" i="1"/>
  <c r="G16" i="8"/>
  <c r="G15" i="8"/>
  <c r="G14" i="8"/>
  <c r="E42" i="1"/>
  <c r="E36" i="1"/>
  <c r="G30" i="1"/>
  <c r="E25" i="1"/>
  <c r="G25" i="1"/>
  <c r="F27" i="6"/>
  <c r="H27" i="6" s="1"/>
  <c r="J27" i="6" s="1"/>
  <c r="F26" i="6"/>
  <c r="F25" i="6"/>
  <c r="H25" i="6" s="1"/>
  <c r="J25" i="6" s="1"/>
  <c r="F24" i="6"/>
  <c r="F23" i="6"/>
  <c r="H23" i="6" s="1"/>
  <c r="J23" i="6" s="1"/>
  <c r="V22" i="6"/>
  <c r="F22" i="6"/>
  <c r="H22" i="6" s="1"/>
  <c r="V21" i="6"/>
  <c r="P21" i="6"/>
  <c r="F21" i="6"/>
  <c r="H21" i="6" s="1"/>
  <c r="V20" i="6"/>
  <c r="J20" i="6"/>
  <c r="L20" i="6" s="1"/>
  <c r="N20" i="6" s="1"/>
  <c r="V19" i="6"/>
  <c r="X19" i="6" s="1"/>
  <c r="F15" i="6"/>
  <c r="H15" i="6" s="1"/>
  <c r="F14" i="6"/>
  <c r="F13" i="6"/>
  <c r="H13" i="6" s="1"/>
  <c r="F12" i="6"/>
  <c r="F11" i="6"/>
  <c r="F10" i="6"/>
  <c r="H10" i="6" s="1"/>
  <c r="F9" i="6"/>
  <c r="V8" i="6"/>
  <c r="X8" i="6" s="1"/>
  <c r="F8" i="6"/>
  <c r="F7" i="6"/>
  <c r="H7" i="6" s="1"/>
  <c r="F6" i="6"/>
  <c r="H70" i="1" l="1"/>
  <c r="I68" i="1" s="1"/>
  <c r="C11" i="6" s="1"/>
  <c r="H66" i="1"/>
  <c r="I64" i="1" s="1"/>
  <c r="H61" i="1"/>
  <c r="H59" i="1"/>
  <c r="G24" i="9"/>
  <c r="H51" i="1"/>
  <c r="G18" i="8"/>
  <c r="H25" i="1"/>
  <c r="I23" i="1" s="1"/>
  <c r="H6" i="6"/>
  <c r="J7" i="6"/>
  <c r="J10" i="6"/>
  <c r="H12" i="6"/>
  <c r="H9" i="6"/>
  <c r="H11" i="6"/>
  <c r="H8" i="6"/>
  <c r="P20" i="6"/>
  <c r="J13" i="6"/>
  <c r="H14" i="6"/>
  <c r="J15" i="6"/>
  <c r="J21" i="6"/>
  <c r="J22" i="6"/>
  <c r="L23" i="6"/>
  <c r="L25" i="6"/>
  <c r="X20" i="6"/>
  <c r="X22" i="6"/>
  <c r="H24" i="6"/>
  <c r="H26" i="6"/>
  <c r="X21" i="6"/>
  <c r="L27" i="6"/>
  <c r="I56" i="1" l="1"/>
  <c r="I54" i="1" s="1"/>
  <c r="C10" i="6" s="1"/>
  <c r="N27" i="6"/>
  <c r="J24" i="6"/>
  <c r="L22" i="6"/>
  <c r="L15" i="6"/>
  <c r="J8" i="6"/>
  <c r="J11" i="6"/>
  <c r="L7" i="6"/>
  <c r="J6" i="6"/>
  <c r="J14" i="6"/>
  <c r="N25" i="6"/>
  <c r="L21" i="6"/>
  <c r="J9" i="6"/>
  <c r="J12" i="6"/>
  <c r="L10" i="6"/>
  <c r="J26" i="6"/>
  <c r="N23" i="6"/>
  <c r="L13" i="6"/>
  <c r="P25" i="6" l="1"/>
  <c r="N10" i="6"/>
  <c r="N7" i="6"/>
  <c r="L24" i="6"/>
  <c r="N13" i="6"/>
  <c r="L11" i="6"/>
  <c r="L14" i="6"/>
  <c r="P23" i="6"/>
  <c r="L9" i="6"/>
  <c r="L6" i="6"/>
  <c r="N22" i="6"/>
  <c r="L26" i="6"/>
  <c r="L12" i="6"/>
  <c r="L8" i="6"/>
  <c r="P27" i="6"/>
  <c r="G52" i="1"/>
  <c r="G16" i="1"/>
  <c r="E16" i="1"/>
  <c r="G47" i="1"/>
  <c r="G43" i="1"/>
  <c r="G36" i="1"/>
  <c r="N12" i="6" l="1"/>
  <c r="N9" i="6"/>
  <c r="N24" i="6"/>
  <c r="N8" i="6"/>
  <c r="N6" i="6"/>
  <c r="R25" i="6"/>
  <c r="P10" i="6"/>
  <c r="R27" i="6"/>
  <c r="N26" i="6"/>
  <c r="P15" i="6"/>
  <c r="N11" i="6"/>
  <c r="P13" i="6"/>
  <c r="P7" i="6"/>
  <c r="P17" i="6"/>
  <c r="R23" i="6"/>
  <c r="H52" i="1"/>
  <c r="H30" i="1"/>
  <c r="H16" i="1"/>
  <c r="I14" i="1" s="1"/>
  <c r="H47" i="1"/>
  <c r="I45" i="1" s="1"/>
  <c r="C8" i="6" s="1"/>
  <c r="H36" i="1"/>
  <c r="H43" i="1"/>
  <c r="H42" i="1"/>
  <c r="I33" i="1" l="1"/>
  <c r="C7" i="6" s="1"/>
  <c r="I49" i="1"/>
  <c r="C9" i="6" s="1"/>
  <c r="T27" i="6"/>
  <c r="T25" i="6"/>
  <c r="P18" i="6"/>
  <c r="P14" i="6"/>
  <c r="P12" i="6"/>
  <c r="P11" i="6"/>
  <c r="P6" i="6"/>
  <c r="T23" i="6"/>
  <c r="R7" i="6"/>
  <c r="P26" i="6"/>
  <c r="P8" i="6"/>
  <c r="P24" i="6"/>
  <c r="P9" i="6"/>
  <c r="P16" i="6"/>
  <c r="I28" i="1"/>
  <c r="I12" i="1" s="1"/>
  <c r="C6" i="6" s="1"/>
  <c r="I73" i="1" l="1"/>
  <c r="T7" i="6"/>
  <c r="R6" i="6"/>
  <c r="V25" i="6"/>
  <c r="R24" i="6"/>
  <c r="V23" i="6"/>
  <c r="R26" i="6"/>
  <c r="V27" i="6"/>
  <c r="C29" i="6" l="1"/>
  <c r="AT10" i="6" s="1"/>
  <c r="X27" i="6"/>
  <c r="X23" i="6"/>
  <c r="X25" i="6"/>
  <c r="T26" i="6"/>
  <c r="T24" i="6"/>
  <c r="T6" i="6"/>
  <c r="V7" i="6"/>
  <c r="AR23" i="6" l="1"/>
  <c r="AD10" i="6"/>
  <c r="AN6" i="6"/>
  <c r="AN26" i="6"/>
  <c r="AT23" i="6"/>
  <c r="AL10" i="6"/>
  <c r="AP10" i="6"/>
  <c r="AB10" i="6"/>
  <c r="AR25" i="6"/>
  <c r="AH10" i="6"/>
  <c r="AK10" i="6"/>
  <c r="AG10" i="6"/>
  <c r="AO10" i="6"/>
  <c r="AP7" i="6"/>
  <c r="AN24" i="6"/>
  <c r="AT25" i="6"/>
  <c r="AR27" i="6"/>
  <c r="D10" i="6"/>
  <c r="AM10" i="6"/>
  <c r="AE10" i="6"/>
  <c r="AT27" i="6"/>
  <c r="AJ10" i="6"/>
  <c r="AA10" i="6"/>
  <c r="AI10" i="6"/>
  <c r="AF10" i="6"/>
  <c r="AD7" i="6"/>
  <c r="AI19" i="6"/>
  <c r="AD23" i="6"/>
  <c r="AD27" i="6"/>
  <c r="AF25" i="6"/>
  <c r="AD22" i="6"/>
  <c r="AS19" i="6"/>
  <c r="AT19" i="6"/>
  <c r="AB24" i="6"/>
  <c r="AR21" i="6"/>
  <c r="AT20" i="6"/>
  <c r="AB19" i="6"/>
  <c r="AF27" i="6"/>
  <c r="AH27" i="6"/>
  <c r="AP19" i="6"/>
  <c r="AL20" i="6"/>
  <c r="AQ26" i="6"/>
  <c r="AM27" i="6"/>
  <c r="AS25" i="6"/>
  <c r="AC25" i="6"/>
  <c r="AI23" i="6"/>
  <c r="AL22" i="6"/>
  <c r="AS27" i="6"/>
  <c r="AC27" i="6"/>
  <c r="AI25" i="6"/>
  <c r="AO23" i="6"/>
  <c r="AN22" i="6"/>
  <c r="AK26" i="6"/>
  <c r="AA24" i="6"/>
  <c r="AO21" i="6"/>
  <c r="AG24" i="6"/>
  <c r="AM21" i="6"/>
  <c r="AA20" i="6"/>
  <c r="AM24" i="6"/>
  <c r="AE22" i="6"/>
  <c r="AS20" i="6"/>
  <c r="AO26" i="6"/>
  <c r="AK24" i="6"/>
  <c r="AK22" i="6"/>
  <c r="AA21" i="6"/>
  <c r="AG20" i="6"/>
  <c r="AB20" i="6"/>
  <c r="AB21" i="6"/>
  <c r="AQ19" i="6"/>
  <c r="AC19" i="6"/>
  <c r="AE19" i="6"/>
  <c r="AF20" i="6"/>
  <c r="AL21" i="6"/>
  <c r="AF22" i="6"/>
  <c r="D19" i="6"/>
  <c r="AO19" i="6"/>
  <c r="AM26" i="6"/>
  <c r="AI27" i="6"/>
  <c r="AO25" i="6"/>
  <c r="D24" i="6"/>
  <c r="AE23" i="6"/>
  <c r="AP21" i="6"/>
  <c r="AO27" i="6"/>
  <c r="D26" i="6"/>
  <c r="AE25" i="6"/>
  <c r="AK23" i="6"/>
  <c r="AN21" i="6"/>
  <c r="AA26" i="6"/>
  <c r="AQ22" i="6"/>
  <c r="AG21" i="6"/>
  <c r="AO22" i="6"/>
  <c r="AE21" i="6"/>
  <c r="AS26" i="6"/>
  <c r="AE24" i="6"/>
  <c r="AS21" i="6"/>
  <c r="AK20" i="6"/>
  <c r="AC26" i="6"/>
  <c r="AC24" i="6"/>
  <c r="AC22" i="6"/>
  <c r="AQ20" i="6"/>
  <c r="AL19" i="6"/>
  <c r="AR19" i="6"/>
  <c r="AR22" i="6"/>
  <c r="AF23" i="6"/>
  <c r="AG19" i="6"/>
  <c r="AT22" i="6"/>
  <c r="AH20" i="6"/>
  <c r="AT21" i="6"/>
  <c r="AR20" i="6"/>
  <c r="AB27" i="6"/>
  <c r="AI26" i="6"/>
  <c r="AE27" i="6"/>
  <c r="AK25" i="6"/>
  <c r="AQ23" i="6"/>
  <c r="AA23" i="6"/>
  <c r="AP20" i="6"/>
  <c r="AK27" i="6"/>
  <c r="AQ25" i="6"/>
  <c r="AA25" i="6"/>
  <c r="AG23" i="6"/>
  <c r="AJ21" i="6"/>
  <c r="AQ24" i="6"/>
  <c r="AI22" i="6"/>
  <c r="AG26" i="6"/>
  <c r="AG22" i="6"/>
  <c r="D21" i="6"/>
  <c r="AE26" i="6"/>
  <c r="D23" i="6"/>
  <c r="AK21" i="6"/>
  <c r="AE20" i="6"/>
  <c r="AB25" i="6"/>
  <c r="AB23" i="6"/>
  <c r="AQ21" i="6"/>
  <c r="AI20" i="6"/>
  <c r="AA19" i="6"/>
  <c r="AD21" i="6"/>
  <c r="AK19" i="6"/>
  <c r="AD24" i="6"/>
  <c r="AD19" i="6"/>
  <c r="AJ19" i="6"/>
  <c r="D27" i="6"/>
  <c r="AQ27" i="6"/>
  <c r="AA27" i="6"/>
  <c r="AG25" i="6"/>
  <c r="AM23" i="6"/>
  <c r="AP22" i="6"/>
  <c r="AD20" i="6"/>
  <c r="AG27" i="6"/>
  <c r="AM25" i="6"/>
  <c r="AS23" i="6"/>
  <c r="AC23" i="6"/>
  <c r="AN20" i="6"/>
  <c r="AI24" i="6"/>
  <c r="AA22" i="6"/>
  <c r="AO24" i="6"/>
  <c r="D22" i="6"/>
  <c r="AM20" i="6"/>
  <c r="D25" i="6"/>
  <c r="AM22" i="6"/>
  <c r="AC21" i="6"/>
  <c r="D20" i="6"/>
  <c r="AS24" i="6"/>
  <c r="AS22" i="6"/>
  <c r="AI21" i="6"/>
  <c r="AC20" i="6"/>
  <c r="AJ20" i="6"/>
  <c r="AB22" i="6"/>
  <c r="AF21" i="6"/>
  <c r="AM19" i="6"/>
  <c r="AH23" i="6"/>
  <c r="AD25" i="6"/>
  <c r="AF19" i="6"/>
  <c r="AO20" i="6"/>
  <c r="AD18" i="6"/>
  <c r="AD26" i="6"/>
  <c r="AH19" i="6"/>
  <c r="AN19" i="6"/>
  <c r="AB26" i="6"/>
  <c r="AH25" i="6"/>
  <c r="AR18" i="6"/>
  <c r="AB18" i="6"/>
  <c r="AK18" i="6"/>
  <c r="AE18" i="6"/>
  <c r="AO18" i="6"/>
  <c r="AC18" i="6"/>
  <c r="AJ25" i="6"/>
  <c r="AQ18" i="6"/>
  <c r="AT18" i="6"/>
  <c r="D18" i="6"/>
  <c r="AN18" i="6"/>
  <c r="AF26" i="6"/>
  <c r="AF18" i="6"/>
  <c r="AJ27" i="6"/>
  <c r="AI18" i="6"/>
  <c r="AS18" i="6"/>
  <c r="AP18" i="6"/>
  <c r="AH21" i="6"/>
  <c r="AJ23" i="6"/>
  <c r="AA18" i="6"/>
  <c r="AM18" i="6"/>
  <c r="AG18" i="6"/>
  <c r="AF24" i="6"/>
  <c r="AH22" i="6"/>
  <c r="AH24" i="6"/>
  <c r="AH26" i="6"/>
  <c r="AL25" i="6"/>
  <c r="AL27" i="6"/>
  <c r="AH18" i="6"/>
  <c r="AL23" i="6"/>
  <c r="AJ22" i="6"/>
  <c r="AK15" i="6"/>
  <c r="AP15" i="6"/>
  <c r="AT15" i="6"/>
  <c r="AR15" i="6"/>
  <c r="AO15" i="6"/>
  <c r="AL15" i="6"/>
  <c r="AA9" i="6"/>
  <c r="AS9" i="6"/>
  <c r="AC9" i="6"/>
  <c r="AO9" i="6"/>
  <c r="AS8" i="6"/>
  <c r="AE8" i="6"/>
  <c r="AC8" i="6"/>
  <c r="AI8" i="6"/>
  <c r="D8" i="6"/>
  <c r="AH9" i="6"/>
  <c r="AN25" i="6"/>
  <c r="AJ26" i="6"/>
  <c r="AQ15" i="6"/>
  <c r="AB15" i="6"/>
  <c r="AS15" i="6"/>
  <c r="AE15" i="6"/>
  <c r="AM15" i="6"/>
  <c r="AI9" i="6"/>
  <c r="AR9" i="6"/>
  <c r="AG9" i="6"/>
  <c r="AK9" i="6"/>
  <c r="AB9" i="6"/>
  <c r="AD8" i="6"/>
  <c r="AQ8" i="6"/>
  <c r="AB8" i="6"/>
  <c r="AM8" i="6"/>
  <c r="AF8" i="6"/>
  <c r="AJ8" i="6"/>
  <c r="AJ9" i="6"/>
  <c r="AD15" i="6"/>
  <c r="AA15" i="6"/>
  <c r="D15" i="6"/>
  <c r="AI15" i="6"/>
  <c r="AH15" i="6"/>
  <c r="AE9" i="6"/>
  <c r="D9" i="6"/>
  <c r="AD9" i="6"/>
  <c r="AQ9" i="6"/>
  <c r="AF9" i="6"/>
  <c r="AO8" i="6"/>
  <c r="AP8" i="6"/>
  <c r="AT8" i="6"/>
  <c r="AA8" i="6"/>
  <c r="AJ15" i="6"/>
  <c r="AN27" i="6"/>
  <c r="AJ18" i="6"/>
  <c r="AC15" i="6"/>
  <c r="AF15" i="6"/>
  <c r="AG15" i="6"/>
  <c r="AN15" i="6"/>
  <c r="AN9" i="6"/>
  <c r="AT9" i="6"/>
  <c r="AM9" i="6"/>
  <c r="AP9" i="6"/>
  <c r="AR8" i="6"/>
  <c r="AK8" i="6"/>
  <c r="AN8" i="6"/>
  <c r="AG8" i="6"/>
  <c r="AH8" i="6"/>
  <c r="AN23" i="6"/>
  <c r="AJ24" i="6"/>
  <c r="AL7" i="6"/>
  <c r="AC13" i="6"/>
  <c r="AB13" i="6"/>
  <c r="AN13" i="6"/>
  <c r="AO13" i="6"/>
  <c r="AJ13" i="6"/>
  <c r="AA14" i="6"/>
  <c r="AM14" i="6"/>
  <c r="AK14" i="6"/>
  <c r="AE14" i="6"/>
  <c r="AE16" i="6"/>
  <c r="AI16" i="6"/>
  <c r="D16" i="6"/>
  <c r="AD16" i="6"/>
  <c r="AO16" i="6"/>
  <c r="AL11" i="6"/>
  <c r="AQ11" i="6"/>
  <c r="AI11" i="6"/>
  <c r="AM11" i="6"/>
  <c r="AO11" i="6"/>
  <c r="AN11" i="6"/>
  <c r="AL12" i="6"/>
  <c r="AN12" i="6"/>
  <c r="AO12" i="6"/>
  <c r="AP12" i="6"/>
  <c r="AG12" i="6"/>
  <c r="AT17" i="6"/>
  <c r="AN17" i="6"/>
  <c r="AM17" i="6"/>
  <c r="AB17" i="6"/>
  <c r="AP17" i="6"/>
  <c r="AL9" i="6"/>
  <c r="AO6" i="6"/>
  <c r="AK6" i="6"/>
  <c r="AM6" i="6"/>
  <c r="AH6" i="6"/>
  <c r="AE7" i="6"/>
  <c r="AQ7" i="6"/>
  <c r="AD13" i="6"/>
  <c r="AP13" i="6"/>
  <c r="AM13" i="6"/>
  <c r="AA13" i="6"/>
  <c r="AF13" i="6"/>
  <c r="AQ14" i="6"/>
  <c r="AP14" i="6"/>
  <c r="AG14" i="6"/>
  <c r="AS14" i="6"/>
  <c r="AD14" i="6"/>
  <c r="AM16" i="6"/>
  <c r="AK16" i="6"/>
  <c r="AB16" i="6"/>
  <c r="AN16" i="6"/>
  <c r="AF16" i="6"/>
  <c r="AJ14" i="6"/>
  <c r="AK11" i="6"/>
  <c r="AS11" i="6"/>
  <c r="D11" i="6"/>
  <c r="AE11" i="6"/>
  <c r="AF11" i="6"/>
  <c r="AM12" i="6"/>
  <c r="AA12" i="6"/>
  <c r="AI12" i="6"/>
  <c r="AC12" i="6"/>
  <c r="AD12" i="6"/>
  <c r="AC17" i="6"/>
  <c r="AI17" i="6"/>
  <c r="AD17" i="6"/>
  <c r="AK17" i="6"/>
  <c r="AE17" i="6"/>
  <c r="AS6" i="6"/>
  <c r="AD6" i="6"/>
  <c r="AG6" i="6"/>
  <c r="AJ6" i="6"/>
  <c r="AO7" i="6"/>
  <c r="AI7" i="6"/>
  <c r="AG7" i="6"/>
  <c r="AH7" i="6"/>
  <c r="AL14" i="6"/>
  <c r="AL6" i="6"/>
  <c r="AP27" i="6"/>
  <c r="AK12" i="6"/>
  <c r="AO17" i="6"/>
  <c r="D17" i="6"/>
  <c r="D6" i="6"/>
  <c r="AI6" i="6"/>
  <c r="AB6" i="6"/>
  <c r="AF7" i="6"/>
  <c r="AS7" i="6"/>
  <c r="AN7" i="6"/>
  <c r="AP25" i="6"/>
  <c r="AB7" i="6"/>
  <c r="AT13" i="6"/>
  <c r="AK13" i="6"/>
  <c r="AQ13" i="6"/>
  <c r="AE13" i="6"/>
  <c r="D13" i="6"/>
  <c r="D14" i="6"/>
  <c r="AO14" i="6"/>
  <c r="AT14" i="6"/>
  <c r="AC14" i="6"/>
  <c r="AF14" i="6"/>
  <c r="AT16" i="6"/>
  <c r="AP16" i="6"/>
  <c r="AR16" i="6"/>
  <c r="AA16" i="6"/>
  <c r="AH16" i="6"/>
  <c r="AL18" i="6"/>
  <c r="AA11" i="6"/>
  <c r="AG11" i="6"/>
  <c r="AT11" i="6"/>
  <c r="AR11" i="6"/>
  <c r="AH11" i="6"/>
  <c r="D12" i="6"/>
  <c r="AR12" i="6"/>
  <c r="AQ12" i="6"/>
  <c r="AF12" i="6"/>
  <c r="AA17" i="6"/>
  <c r="AR17" i="6"/>
  <c r="AH17" i="6"/>
  <c r="AQ6" i="6"/>
  <c r="AJ12" i="6"/>
  <c r="D7" i="6"/>
  <c r="AJ7" i="6"/>
  <c r="AP23" i="6"/>
  <c r="AS13" i="6"/>
  <c r="AR13" i="6"/>
  <c r="AG13" i="6"/>
  <c r="AI13" i="6"/>
  <c r="AH13" i="6"/>
  <c r="AI14" i="6"/>
  <c r="AB14" i="6"/>
  <c r="AR14" i="6"/>
  <c r="AN14" i="6"/>
  <c r="AH14" i="6"/>
  <c r="AS16" i="6"/>
  <c r="AG16" i="6"/>
  <c r="AC16" i="6"/>
  <c r="AQ16" i="6"/>
  <c r="AJ16" i="6"/>
  <c r="AL13" i="6"/>
  <c r="AC11" i="6"/>
  <c r="AD11" i="6"/>
  <c r="AP11" i="6"/>
  <c r="AB11" i="6"/>
  <c r="AL8" i="6"/>
  <c r="AE12" i="6"/>
  <c r="AT12" i="6"/>
  <c r="AS12" i="6"/>
  <c r="AB12" i="6"/>
  <c r="AH12" i="6"/>
  <c r="AS17" i="6"/>
  <c r="AG17" i="6"/>
  <c r="AQ17" i="6"/>
  <c r="AF17" i="6"/>
  <c r="AJ17" i="6"/>
  <c r="AE6" i="6"/>
  <c r="AA6" i="6"/>
  <c r="AC6" i="6"/>
  <c r="AF6" i="6"/>
  <c r="AL17" i="6"/>
  <c r="AM7" i="6"/>
  <c r="AC7" i="6"/>
  <c r="AA7" i="6"/>
  <c r="AL16" i="6"/>
  <c r="AL24" i="6"/>
  <c r="AL26" i="6"/>
  <c r="AK7" i="6"/>
  <c r="AJ11" i="6"/>
  <c r="AN10" i="6"/>
  <c r="AS10" i="6"/>
  <c r="AC10" i="6"/>
  <c r="AQ10" i="6"/>
  <c r="AR10" i="6"/>
  <c r="X7" i="6"/>
  <c r="AT7" i="6" s="1"/>
  <c r="AR7" i="6"/>
  <c r="AP24" i="6"/>
  <c r="V24" i="6"/>
  <c r="AP6" i="6"/>
  <c r="V6" i="6"/>
  <c r="AP26" i="6"/>
  <c r="V26" i="6"/>
  <c r="AN29" i="6" l="1"/>
  <c r="AN30" i="6" s="1"/>
  <c r="AB29" i="6"/>
  <c r="AB30" i="6" s="1"/>
  <c r="E31" i="6" s="1"/>
  <c r="E32" i="6" s="1"/>
  <c r="AC29" i="6"/>
  <c r="AC30" i="6" s="1"/>
  <c r="G29" i="6" s="1"/>
  <c r="G30" i="6" s="1"/>
  <c r="AS29" i="6"/>
  <c r="AS30" i="6" s="1"/>
  <c r="W29" i="6" s="1"/>
  <c r="W30" i="6" s="1"/>
  <c r="AE29" i="6"/>
  <c r="AE30" i="6" s="1"/>
  <c r="I29" i="6" s="1"/>
  <c r="I30" i="6" s="1"/>
  <c r="AF29" i="6"/>
  <c r="AF30" i="6" s="1"/>
  <c r="AL29" i="6"/>
  <c r="AL30" i="6" s="1"/>
  <c r="AD29" i="6"/>
  <c r="AD30" i="6" s="1"/>
  <c r="AM29" i="6"/>
  <c r="AM30" i="6" s="1"/>
  <c r="Q29" i="6" s="1"/>
  <c r="Q30" i="6" s="1"/>
  <c r="AK29" i="6"/>
  <c r="AK30" i="6" s="1"/>
  <c r="O29" i="6" s="1"/>
  <c r="O30" i="6" s="1"/>
  <c r="AP29" i="6"/>
  <c r="AP30" i="6" s="1"/>
  <c r="AA29" i="6"/>
  <c r="AA30" i="6" s="1"/>
  <c r="E29" i="6" s="1"/>
  <c r="E30" i="6" s="1"/>
  <c r="AI29" i="6"/>
  <c r="AI30" i="6" s="1"/>
  <c r="M29" i="6" s="1"/>
  <c r="M30" i="6" s="1"/>
  <c r="AJ29" i="6"/>
  <c r="AJ30" i="6" s="1"/>
  <c r="AO29" i="6"/>
  <c r="AO30" i="6" s="1"/>
  <c r="S29" i="6" s="1"/>
  <c r="S30" i="6" s="1"/>
  <c r="AQ29" i="6"/>
  <c r="AQ30" i="6" s="1"/>
  <c r="U29" i="6" s="1"/>
  <c r="U30" i="6" s="1"/>
  <c r="D29" i="6"/>
  <c r="AG29" i="6"/>
  <c r="AG30" i="6" s="1"/>
  <c r="K29" i="6" s="1"/>
  <c r="K30" i="6" s="1"/>
  <c r="AH29" i="6"/>
  <c r="AH30" i="6" s="1"/>
  <c r="AR6" i="6"/>
  <c r="X6" i="6"/>
  <c r="AT6" i="6" s="1"/>
  <c r="AR24" i="6"/>
  <c r="X24" i="6"/>
  <c r="AT24" i="6" s="1"/>
  <c r="X26" i="6"/>
  <c r="AT26" i="6" s="1"/>
  <c r="AR26" i="6"/>
  <c r="G31" i="6" l="1"/>
  <c r="G32" i="6" s="1"/>
  <c r="AT29" i="6"/>
  <c r="AT30" i="6" s="1"/>
  <c r="AR29" i="6"/>
  <c r="AR30" i="6" s="1"/>
  <c r="I31" i="6" l="1"/>
  <c r="K31" i="6" s="1"/>
  <c r="I32" i="6" l="1"/>
  <c r="M31" i="6"/>
  <c r="K32" i="6"/>
  <c r="M32" i="6" l="1"/>
  <c r="O31" i="6"/>
  <c r="O32" i="6" l="1"/>
  <c r="Q31" i="6"/>
  <c r="S31" i="6" l="1"/>
  <c r="Q32" i="6"/>
  <c r="S32" i="6" l="1"/>
  <c r="U31" i="6"/>
  <c r="U32" i="6" l="1"/>
  <c r="W31" i="6"/>
  <c r="W32" i="6" s="1"/>
</calcChain>
</file>

<file path=xl/sharedStrings.xml><?xml version="1.0" encoding="utf-8"?>
<sst xmlns="http://schemas.openxmlformats.org/spreadsheetml/2006/main" count="298" uniqueCount="201">
  <si>
    <t>ITEM</t>
  </si>
  <si>
    <t>CÓDIGO SINAPI</t>
  </si>
  <si>
    <t>VALOR SINAPI (R$)</t>
  </si>
  <si>
    <t>DESCRIÇÃO DO ITEM</t>
  </si>
  <si>
    <t>UNIDADE</t>
  </si>
  <si>
    <t xml:space="preserve">VALOR TOTAL ITEM (R$) </t>
  </si>
  <si>
    <t>VALOR TOTAL SERVIÇOS (R$)</t>
  </si>
  <si>
    <t>BDI</t>
  </si>
  <si>
    <t>m²</t>
  </si>
  <si>
    <t>Kg</t>
  </si>
  <si>
    <t>2.1</t>
  </si>
  <si>
    <t>m³</t>
  </si>
  <si>
    <t>CHP</t>
  </si>
  <si>
    <t>3.1</t>
  </si>
  <si>
    <t>m</t>
  </si>
  <si>
    <t>unid.</t>
  </si>
  <si>
    <t>SERVIÇOS INICIAIS</t>
  </si>
  <si>
    <t>Placa em aço - película I + III - chapa recuperada - fornecimento e implantação (2,4x1,2)</t>
  </si>
  <si>
    <t>LIMPEZA MECANIZADA DE TERRENO COM REMOCAO DE CAMADA VEGETAL, UTILIZANDO EQUIPAMENTOS DE TERRPLANAGEM DA PREFEITURA</t>
  </si>
  <si>
    <t>EXECUÇÃO DE TERRAPLANAGEM, CORTE, ATERRO E COMPACTAÇÃO DO LOCAL ONDE SERÁ EXECUTADO A EDIFICAÇÃO.</t>
  </si>
  <si>
    <t>SERVIÇO À SER EXECUTADO PELO MUNICÍPIO</t>
  </si>
  <si>
    <t>Locação de Obra</t>
  </si>
  <si>
    <t>96396 S.</t>
  </si>
  <si>
    <t>COMPOSIÇÃO 2</t>
  </si>
  <si>
    <t>6.</t>
  </si>
  <si>
    <t>Placa de Obra</t>
  </si>
  <si>
    <t>1.1.1</t>
  </si>
  <si>
    <t>1.2.1</t>
  </si>
  <si>
    <t>Serviços de Terraplanagem</t>
  </si>
  <si>
    <t>1.3.1</t>
  </si>
  <si>
    <t>Total</t>
  </si>
  <si>
    <t>2.4</t>
  </si>
  <si>
    <t>2.5</t>
  </si>
  <si>
    <t>4.1</t>
  </si>
  <si>
    <t>1.</t>
  </si>
  <si>
    <t>2.</t>
  </si>
  <si>
    <t>3.</t>
  </si>
  <si>
    <t>4.</t>
  </si>
  <si>
    <t>5213378 SICRO.</t>
  </si>
  <si>
    <t>SINAPI + BDI (R$)</t>
  </si>
  <si>
    <t>QUANT.</t>
  </si>
  <si>
    <t>OBRA:</t>
  </si>
  <si>
    <t>Edificação em estrutura pré moldada em concreto com cobertura e fechamentos laterais em telhas metálicas</t>
  </si>
  <si>
    <t xml:space="preserve">ENDEREÇO: </t>
  </si>
  <si>
    <t>CIDADE:</t>
  </si>
  <si>
    <t>Romelândia - SC</t>
  </si>
  <si>
    <t>DATA:</t>
  </si>
  <si>
    <t>Jaqueline Lowis Chiesa - Arquiteta e Urbanista  - CAU/SC A1233980</t>
  </si>
  <si>
    <t>Responsável Técnico projetos e orçamentos:</t>
  </si>
  <si>
    <t>VALOR TOTAL PARA EXECUÇÃO DA OBRA ___________________________________________________________________________________________________________________________</t>
  </si>
  <si>
    <t>CÓDIGO</t>
  </si>
  <si>
    <t>DESCRIÇÃO</t>
  </si>
  <si>
    <t>TOTAL</t>
  </si>
  <si>
    <t>*Orçamento: Itens orçados com valores praticados na região</t>
  </si>
  <si>
    <t>SICRO - DNIT Regional SC</t>
  </si>
  <si>
    <t>I= Tabela SINAPI - Insumos</t>
  </si>
  <si>
    <t>S= Tabela SINAPI - Sintética</t>
  </si>
  <si>
    <t>JAQUELINE LOWIS CHIESA</t>
  </si>
  <si>
    <t>CAU/SC  A1233980</t>
  </si>
  <si>
    <t>___________________________________</t>
  </si>
  <si>
    <t>Arquiteta e Urbanista</t>
  </si>
  <si>
    <t>∑ TOTAL</t>
  </si>
  <si>
    <t>CRONOGRAMA FÍSICO FINANCEIRO</t>
  </si>
  <si>
    <t>ÍTEM</t>
  </si>
  <si>
    <t>DISCRIMINAÇÃO DOS SERVIÇOS</t>
  </si>
  <si>
    <t>VALOR DOS SERVIÇOS (R$)</t>
  </si>
  <si>
    <t>PESO</t>
  </si>
  <si>
    <t>SERVIÇOS A EXECUTAR (%)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</si>
  <si>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</si>
  <si>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</si>
  <si>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</si>
  <si>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</si>
  <si>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</si>
  <si>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</si>
  <si>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</si>
  <si>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</si>
  <si>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</si>
  <si>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</si>
  <si>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</si>
  <si>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</si>
  <si>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</si>
  <si>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</si>
  <si>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</si>
  <si>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</si>
  <si>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</si>
  <si>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</si>
  <si>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</si>
  <si>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</si>
  <si>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No mês</t>
  </si>
  <si>
    <t>Acum.</t>
  </si>
  <si>
    <t>no mês</t>
  </si>
  <si>
    <t>acum.</t>
  </si>
  <si>
    <t>TOTAL SIMPLES (%)</t>
  </si>
  <si>
    <t>TOTAL SIMPLES (R$)</t>
  </si>
  <si>
    <t>TOTAL ACUMULADO (%)</t>
  </si>
  <si>
    <t>TOTAL ACUMULADO (R$)</t>
  </si>
  <si>
    <t>BDI 22%</t>
  </si>
  <si>
    <t xml:space="preserve">ORÇAMENTO GLOBAL PARA EXECUÇÃO DE PASSEIO EM PAVER E PAVIMENTAÇÃO EM CONCRETO </t>
  </si>
  <si>
    <t>99064 S.</t>
  </si>
  <si>
    <t>LOCAÇÃO DE PAVIMENTAÇÃO.</t>
  </si>
  <si>
    <t>COEF.</t>
  </si>
  <si>
    <t>Pedreiro com encargos complementares</t>
  </si>
  <si>
    <t>Servente com encargos complementares</t>
  </si>
  <si>
    <t>________________________________</t>
  </si>
  <si>
    <r>
      <t>Município : ROMELÂNDIA</t>
    </r>
    <r>
      <rPr>
        <b/>
        <sz val="10"/>
        <rFont val="Comic Sans MS"/>
        <family val="4"/>
      </rPr>
      <t xml:space="preserve"> - SC</t>
    </r>
  </si>
  <si>
    <r>
      <t xml:space="preserve">Projeto : </t>
    </r>
    <r>
      <rPr>
        <b/>
        <sz val="10"/>
        <rFont val="Comic Sans MS"/>
        <family val="4"/>
      </rPr>
      <t xml:space="preserve">PASSEIO PÚBLICO </t>
    </r>
  </si>
  <si>
    <r>
      <t xml:space="preserve">Local : </t>
    </r>
    <r>
      <rPr>
        <b/>
        <sz val="10"/>
        <rFont val="Comic Sans MS"/>
        <family val="4"/>
      </rPr>
      <t>RUA PADRE ANCHIETA</t>
    </r>
  </si>
  <si>
    <r>
      <t xml:space="preserve">Rua : </t>
    </r>
    <r>
      <rPr>
        <b/>
        <sz val="10"/>
        <rFont val="Comic Sans MS"/>
        <family val="4"/>
      </rPr>
      <t>RUA PADRE ANCHIETA</t>
    </r>
  </si>
  <si>
    <t>Execução de boca de lobo</t>
  </si>
  <si>
    <t>97961 S.</t>
  </si>
  <si>
    <t>CAIXA PARA BOCA DE LOBO COMBINADA COM GRELHA RETANGULAR, EM ALVENARIA COM BLOCOS DE CONCRETO, DIMENSÕES INTERNAS: 1,3X1X1,2 M.</t>
  </si>
  <si>
    <t>unid</t>
  </si>
  <si>
    <t>utilizar grelha em aço da boca de lobo existente</t>
  </si>
  <si>
    <t>PASSEIO PÚBLICO EM PAVER</t>
  </si>
  <si>
    <t>Regularização e Compactação</t>
  </si>
  <si>
    <t>100576 S.</t>
  </si>
  <si>
    <t>REGULARIZAÇÃO E COMPACTAÇÃO DE SUBLEITO DE SOLO PREDOMINANTEMENTE ARGILOSO.</t>
  </si>
  <si>
    <t>Pavimentação em Paver</t>
  </si>
  <si>
    <t>92396 S.</t>
  </si>
  <si>
    <t>EXECUÇÃO DE PASSEIO EM PISO INTERTRAVADO, COM BLOCO RETANGULAR COR NATURAL DE 20 X 10 CM, ESPESSURA 6 CM.</t>
  </si>
  <si>
    <t>93680 S.</t>
  </si>
  <si>
    <t>EXECUÇÃO DE PASSEIO EM PISO INTERTRAVADO, COM BLOCO RETANGULAR COLORIDO DE 20 X 10 CM, ESPESSURA 6 CM.</t>
  </si>
  <si>
    <t>VIGA DE TRAVAMENTO</t>
  </si>
  <si>
    <t>Composição 02</t>
  </si>
  <si>
    <t>CONCRETO ARMADO FCK 25 Mpa PARA VIGA DE ACABAMENTO EM CALÇADA PÚBLICA</t>
  </si>
  <si>
    <t>Item</t>
  </si>
  <si>
    <t>CONCRETO USINADO BOMBEAVEL, CLASSE DE RESISTENCIA C25, COM BRITA 0 E 1, SLUMP = 100 +/- 20 MM, INCLUI SERVIÇO DE BOMBEAMENTO</t>
  </si>
  <si>
    <t>M³</t>
  </si>
  <si>
    <t>FABRICAÇÃO, MONTAGEM E DESMONTAGEM DE FORMA PARA VIGA BALDRAME, EM MADEIRA SERRADA, E = 25 MM, 2 UTILIZAÇÕES</t>
  </si>
  <si>
    <t>M²</t>
  </si>
  <si>
    <t>CORTE E DOBRA DE AÇO CA-60, DIÂMETRO DE 4,2 MM, UTILIZADO EM LAJE</t>
  </si>
  <si>
    <t>COMPOSIÇÃO 01 - Viga de Travamento</t>
  </si>
  <si>
    <t>94273 S.</t>
  </si>
  <si>
    <t>94274 S.</t>
  </si>
  <si>
    <t>ASSENTAMENTO DE GUIA (MEIO-FIO) EM TRECHO RETO, CONFECCIONADA EM CONCRETO PRÉ-FABRICADO, DIMENSÕES 100X15X13X30 CM (COMPRIMENTO X BASE INFERIOR X BASE SUPERIOR X ALTURA), PARA VIAS URBANAS (USO VIÁRIO).</t>
  </si>
  <si>
    <t>ASSENTAMENTO DE GUIA (MEIO-FIO) EM TRECHO CURVO, CONFECCIONADA EM CONCRETO PRÉ-FABRICADO, DIMENSÕES 100X15X13X30 CM (COMPRIMENTO X BASE INFERIOR X BASE SUPERIOR X ALTURA), PARA VIAS URBANAS (USO VIÁRIO).</t>
  </si>
  <si>
    <t>96399 S.</t>
  </si>
  <si>
    <t>93590 S.</t>
  </si>
  <si>
    <t>EXECUÇÃO E COMPACTAÇÃO DE BASE E OU SUB BASE PARA PAVIMENTAÇÃO DE PEDRA RACHÃO - EXCLUSIVE CARGA E TRANSPORTE.</t>
  </si>
  <si>
    <t>TRANSPORTE COM CAMINHÃO BASCULANTE DE 10 M³, EM VIA URBANA PAVIMENTADA , ADICIONAL PARA DMT EXCEDENTE A 30 KM</t>
  </si>
  <si>
    <t>EXECUÇÃO E COMPACTAÇÃO DE BASE E OU SUB BASE PARA PAVIMENTAÇÃO DE BRITA GRADUADA SIMPLES - EXCLUSIVE CARGA E TRANSPORTE.</t>
  </si>
  <si>
    <t>Base Pavimentação</t>
  </si>
  <si>
    <t>m³ x km</t>
  </si>
  <si>
    <t>COMPOSIÇÃO 03 - Piso em concreto 30 Mpa, Usinado, Espessura de 12 cm, com Lona Plástica, Armação em tela Soldada, Polimento Mecanizado e Juntas Plásticas de Dilatação</t>
  </si>
  <si>
    <t>Lona Plástica pesada preta, E = 150 micra</t>
  </si>
  <si>
    <t>Sarrafo não aparelhado "2,5 x 10 cm", em maçaranduba, angelim ou equivalente da região - bruta</t>
  </si>
  <si>
    <t>Sarraffo "2,5 x 7,5 cm" rm pinus, mista ou equivalemte da região - bruta</t>
  </si>
  <si>
    <t>Tela de Aço soldada nervurada, CA-60, Q-196, (3,11 Kg/m²), Diâmetro do fio = 5,0 mm, largura = 2,45 m, espaçamento da malha = 10 x 10 cm</t>
  </si>
  <si>
    <t>Armador com encargos complementares</t>
  </si>
  <si>
    <t>H</t>
  </si>
  <si>
    <t>Concreto usinado bombeável, classe de resistência C30, com brita 0 e 1, Slump = 100 +/- 20 mm, exlui serviço de bombeamento</t>
  </si>
  <si>
    <t>Polidora de piso (Politriz), peso de 100 kg, Diâmetro 450 mm, motor elétrico, potência 4 HP - CHP Diurno</t>
  </si>
  <si>
    <t>Junta Plástica de Dilatação para Pisos, cor cinza, 17 x 3 mm (Altura x Espessura)</t>
  </si>
  <si>
    <t>Cortadora de Piso com motor 4 tempos a gasolina, potência de 13 HP, com disco de corte diamentado Segmentado para concreto, Diâmetro de 350 mm, furo de 1" (14 x 1") CHP Diurno</t>
  </si>
  <si>
    <t>Execução Pavimentação em Concreto 10cm de espessura (armado com tela metálica)</t>
  </si>
  <si>
    <t>PISO EM CONCRETO 30Mpa, PREPARO MECÂNICO, ESPESSURA 10cm, COM LONA PLÁSTICA, ARMAÇÃO EM TELA SOLDADA, POLIMENTO MECANIZADO, JUNTA PLASTICA DE DILATAÇÃO.</t>
  </si>
  <si>
    <t>PISO EM CONCRETO (ACOSTAMENTO + TRAVESSAS ELEVADAS)</t>
  </si>
  <si>
    <t>MEIO FIO - PRÉ MOLDADO</t>
  </si>
  <si>
    <t>CONCRETO ARMADO Fck 25 Mpa PARA VIGA DE TRAVAMENTO</t>
  </si>
  <si>
    <t>PINTURA FAIXAS DE SEGURANÇA</t>
  </si>
  <si>
    <t>102509 S.</t>
  </si>
  <si>
    <t>PINTURA DE FAIXA DE PEDESTRE OU ZEBRADA TINTA RETRORREFLETIVA A BASE DE RESINA ACRÍLICA COM MICROESFERAS DE VIDRO, E = 30 CM, APLICAÇÃO MANU
AL.</t>
  </si>
  <si>
    <t>SINAPI / OUTUBRO/2021</t>
  </si>
  <si>
    <t>VALOR SINAPI / OUTUBRO/2021</t>
  </si>
  <si>
    <t>1.2</t>
  </si>
  <si>
    <t>1.1</t>
  </si>
  <si>
    <t>1.2.2</t>
  </si>
  <si>
    <t>1.3</t>
  </si>
  <si>
    <t>1.4</t>
  </si>
  <si>
    <t>1.4.1</t>
  </si>
  <si>
    <t>2.2</t>
  </si>
  <si>
    <t>2.3</t>
  </si>
  <si>
    <t>4.2</t>
  </si>
  <si>
    <t>5.1</t>
  </si>
  <si>
    <t>5.1.1</t>
  </si>
  <si>
    <t>5.1.2</t>
  </si>
  <si>
    <t>5.1.3</t>
  </si>
  <si>
    <t>5.1.4</t>
  </si>
  <si>
    <t>5.1.5</t>
  </si>
  <si>
    <t>5.2</t>
  </si>
  <si>
    <t>5.2.1</t>
  </si>
  <si>
    <t>6.1</t>
  </si>
  <si>
    <t>5.</t>
  </si>
  <si>
    <t>Romelândia - SC, 13 de setembro de 2021.</t>
  </si>
  <si>
    <t>adequação de passeios existentes</t>
  </si>
  <si>
    <t>5795 S.</t>
  </si>
  <si>
    <t>91283 S.</t>
  </si>
  <si>
    <t>CORTADORA DE PISO COM MOTOR 4 TEMPOS A GASOLINA, POTÊNCIA DE 13 HP, COM DISCO DE CORTE DIAMANTADO SEGMENTADO PARA CONCRETO, DIÂMETRO DE 350MM, FURO DE 1" (14 X 1")</t>
  </si>
  <si>
    <t xml:space="preserve">MARTELETE OU ROMPEDOR PNEUMÁTICO MANUAL, 28 KG, COM SILENCIADOR </t>
  </si>
  <si>
    <t>chp</t>
  </si>
  <si>
    <t>88316 S.</t>
  </si>
  <si>
    <t>SERVENTE COM ENCARGOS COMPLEMENTARES</t>
  </si>
  <si>
    <t>h</t>
  </si>
  <si>
    <t>2.6</t>
  </si>
  <si>
    <t>RUA PADRE ANCHIETA</t>
  </si>
  <si>
    <t>Os valores foram obtidos pela referência das Tabelas SINAPI com desoneração em folha de pagamento do mês de Outubro/2021.</t>
  </si>
  <si>
    <t>Maravilha - SC, 13 de Dezembro de 2021</t>
  </si>
  <si>
    <t>CAU-SC A1233980</t>
  </si>
  <si>
    <t>Romelândia - SC, 13 de dezembro de 2021.</t>
  </si>
  <si>
    <t>COMPOSIÇÃO 1</t>
  </si>
  <si>
    <t>COMPOSIÇÃO 02 - PISO EM CONCRETO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</si>
</sst>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&quot;R$&quot;\ * #,##0.00_-;\-&quot;R$&quot;\ * #,##0.00_-;_-&quot;R$&quot;\ * &quot;-&quot;??_-;_-@_-"/>
    <numFmt numFmtId="164" formatCode="0.00;\-0.00;;@"/>
    <numFmt numFmtId="165" formatCode="0.00%;\-0.00;;@"/>
    <numFmt numFmtId="166" formatCode="&quot;R$&quot;\ #,##0.00;\-0.00;;@"/>
    <numFmt numFmtId="167" formatCode="&quot;R$&quot;\ #,##0.00"/>
    <numFmt numFmtId="168" formatCode="0.00\ &quot;%&quot;;\-0.00;;@"/>
    <numFmt numFmtId="169" formatCode="&quot; R$&quot;\ ###,###.00;\-0.00;;@"/>
    <numFmt numFmtId="170" formatCode="&quot; R$&quot;\ 0.00;\-0.00;;@"/>
    <numFmt numFmtId="171" formatCode="0.00;[Red]0.00"/>
    <numFmt numFmtId="172" formatCode="#,##0.00;[Red]#,##0.00"/>
    <numFmt numFmtId="173" formatCode="0.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8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indexed="18"/>
      <name val="Arial"/>
      <family val="2"/>
    </font>
    <font>
      <u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2"/>
      <name val="Mistral"/>
      <family val="4"/>
    </font>
    <font>
      <sz val="10"/>
      <name val="Comic Sans MS"/>
      <family val="4"/>
    </font>
    <font>
      <b/>
      <sz val="10"/>
      <name val="Comic Sans MS"/>
      <family val="4"/>
    </font>
    <font>
      <i/>
      <sz val="10"/>
      <name val="Comic Sans MS"/>
      <family val="4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indexed="8"/>
      <name val="Courier"/>
      <family val="3"/>
    </font>
    <font>
      <u/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14" fillId="0" borderId="0"/>
    <xf numFmtId="0" fontId="1" fillId="0" borderId="0"/>
    <xf numFmtId="0" fontId="34" fillId="0" borderId="0"/>
    <xf numFmtId="0" fontId="1" fillId="0" borderId="0"/>
  </cellStyleXfs>
  <cellXfs count="361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2" fontId="4" fillId="0" borderId="0" xfId="0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9" fontId="4" fillId="0" borderId="0" xfId="2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0" fontId="4" fillId="0" borderId="0" xfId="1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44" fontId="4" fillId="0" borderId="0" xfId="1" applyFont="1" applyAlignment="1">
      <alignment horizontal="center" vertical="center"/>
    </xf>
    <xf numFmtId="2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44" fontId="4" fillId="2" borderId="0" xfId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 wrapText="1"/>
    </xf>
    <xf numFmtId="2" fontId="4" fillId="2" borderId="0" xfId="0" applyNumberFormat="1" applyFont="1" applyFill="1" applyAlignment="1">
      <alignment horizontal="center" vertical="center"/>
    </xf>
    <xf numFmtId="44" fontId="5" fillId="2" borderId="0" xfId="1" applyFont="1" applyFill="1" applyAlignment="1">
      <alignment horizontal="center" vertical="center"/>
    </xf>
    <xf numFmtId="44" fontId="5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2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4" fontId="5" fillId="0" borderId="0" xfId="0" applyNumberFormat="1" applyFont="1" applyFill="1" applyAlignment="1">
      <alignment horizontal="center" vertical="center"/>
    </xf>
    <xf numFmtId="2" fontId="4" fillId="0" borderId="0" xfId="1" applyNumberFormat="1" applyFont="1" applyFill="1" applyAlignment="1">
      <alignment horizontal="center" vertical="center"/>
    </xf>
    <xf numFmtId="44" fontId="4" fillId="0" borderId="0" xfId="1" applyFont="1" applyFill="1" applyAlignment="1">
      <alignment horizontal="center" vertical="center"/>
    </xf>
    <xf numFmtId="44" fontId="5" fillId="0" borderId="0" xfId="1" applyFont="1" applyFill="1" applyAlignment="1">
      <alignment horizontal="center" vertical="center"/>
    </xf>
    <xf numFmtId="0" fontId="5" fillId="4" borderId="2" xfId="0" applyFont="1" applyFill="1" applyBorder="1" applyAlignment="1">
      <alignment horizontal="left" vertical="center"/>
    </xf>
    <xf numFmtId="44" fontId="5" fillId="4" borderId="4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right" vertical="center"/>
    </xf>
    <xf numFmtId="44" fontId="6" fillId="3" borderId="4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4" fontId="5" fillId="4" borderId="2" xfId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right" vertical="center" wrapText="1"/>
    </xf>
    <xf numFmtId="44" fontId="6" fillId="3" borderId="2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44" fontId="5" fillId="0" borderId="0" xfId="1" applyFont="1" applyFill="1" applyBorder="1" applyAlignment="1">
      <alignment horizontal="center" vertical="center"/>
    </xf>
    <xf numFmtId="44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4" fillId="5" borderId="12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 vertical="center" wrapText="1"/>
    </xf>
    <xf numFmtId="44" fontId="4" fillId="5" borderId="13" xfId="1" applyFont="1" applyFill="1" applyBorder="1" applyAlignment="1">
      <alignment horizontal="center" vertical="center"/>
    </xf>
    <xf numFmtId="2" fontId="4" fillId="5" borderId="13" xfId="1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44" fontId="4" fillId="5" borderId="14" xfId="1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left" vertical="center"/>
    </xf>
    <xf numFmtId="0" fontId="4" fillId="5" borderId="16" xfId="0" applyFont="1" applyFill="1" applyBorder="1" applyAlignment="1">
      <alignment horizontal="left" vertical="center"/>
    </xf>
    <xf numFmtId="44" fontId="4" fillId="5" borderId="16" xfId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left" vertical="center" wrapText="1"/>
    </xf>
    <xf numFmtId="2" fontId="4" fillId="5" borderId="16" xfId="1" applyNumberFormat="1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44" fontId="4" fillId="5" borderId="11" xfId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/>
    </xf>
    <xf numFmtId="0" fontId="4" fillId="5" borderId="20" xfId="0" applyFont="1" applyFill="1" applyBorder="1" applyAlignment="1">
      <alignment horizontal="left" vertical="center"/>
    </xf>
    <xf numFmtId="44" fontId="4" fillId="5" borderId="21" xfId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left" vertical="center" wrapText="1"/>
    </xf>
    <xf numFmtId="2" fontId="4" fillId="5" borderId="21" xfId="1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44" fontId="4" fillId="5" borderId="22" xfId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16" xfId="0" applyNumberFormat="1" applyFont="1" applyFill="1" applyBorder="1" applyAlignment="1">
      <alignment horizontal="center" vertical="center"/>
    </xf>
    <xf numFmtId="2" fontId="4" fillId="5" borderId="11" xfId="0" applyNumberFormat="1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vertical="center"/>
    </xf>
    <xf numFmtId="2" fontId="4" fillId="5" borderId="21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vertical="center"/>
    </xf>
    <xf numFmtId="0" fontId="4" fillId="5" borderId="13" xfId="0" applyFont="1" applyFill="1" applyBorder="1" applyAlignment="1">
      <alignment vertical="center" wrapText="1"/>
    </xf>
    <xf numFmtId="44" fontId="4" fillId="5" borderId="16" xfId="1" applyFont="1" applyFill="1" applyBorder="1" applyAlignment="1">
      <alignment horizontal="left" vertical="center"/>
    </xf>
    <xf numFmtId="14" fontId="4" fillId="0" borderId="0" xfId="0" applyNumberFormat="1" applyFont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7" fillId="0" borderId="23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44" fontId="7" fillId="0" borderId="2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44" fontId="7" fillId="0" borderId="25" xfId="0" applyNumberFormat="1" applyFont="1" applyBorder="1" applyAlignment="1">
      <alignment horizontal="center" vertical="center"/>
    </xf>
    <xf numFmtId="9" fontId="7" fillId="0" borderId="26" xfId="2" applyFont="1" applyBorder="1" applyAlignment="1">
      <alignment horizontal="center" vertical="center"/>
    </xf>
    <xf numFmtId="0" fontId="4" fillId="0" borderId="5" xfId="1" applyNumberFormat="1" applyFont="1" applyBorder="1" applyAlignment="1">
      <alignment horizontal="center" vertical="center"/>
    </xf>
    <xf numFmtId="0" fontId="4" fillId="0" borderId="23" xfId="1" applyNumberFormat="1" applyFont="1" applyBorder="1" applyAlignment="1">
      <alignment horizontal="center" vertical="center"/>
    </xf>
    <xf numFmtId="0" fontId="9" fillId="0" borderId="23" xfId="0" applyFont="1" applyBorder="1" applyAlignment="1">
      <alignment vertical="center"/>
    </xf>
    <xf numFmtId="0" fontId="7" fillId="0" borderId="23" xfId="1" applyNumberFormat="1" applyFont="1" applyBorder="1" applyAlignment="1">
      <alignment horizontal="left" vertical="center"/>
    </xf>
    <xf numFmtId="0" fontId="7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0" fontId="10" fillId="0" borderId="1" xfId="1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9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164" fontId="17" fillId="0" borderId="15" xfId="0" applyNumberFormat="1" applyFont="1" applyBorder="1" applyAlignment="1">
      <alignment horizontal="center" vertical="center"/>
    </xf>
    <xf numFmtId="164" fontId="17" fillId="0" borderId="17" xfId="0" applyNumberFormat="1" applyFont="1" applyBorder="1" applyAlignment="1">
      <alignment horizontal="center" vertical="center"/>
    </xf>
    <xf numFmtId="164" fontId="17" fillId="0" borderId="18" xfId="0" applyNumberFormat="1" applyFont="1" applyBorder="1" applyAlignment="1">
      <alignment horizontal="center" vertical="center"/>
    </xf>
    <xf numFmtId="164" fontId="17" fillId="0" borderId="19" xfId="0" applyNumberFormat="1" applyFont="1" applyBorder="1" applyAlignment="1">
      <alignment horizontal="center" vertical="center"/>
    </xf>
    <xf numFmtId="164" fontId="17" fillId="0" borderId="20" xfId="0" applyNumberFormat="1" applyFont="1" applyBorder="1" applyAlignment="1">
      <alignment horizontal="center" vertical="center"/>
    </xf>
    <xf numFmtId="164" fontId="17" fillId="0" borderId="2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3" fillId="0" borderId="38" xfId="0" applyFont="1" applyBorder="1"/>
    <xf numFmtId="44" fontId="21" fillId="0" borderId="38" xfId="0" applyNumberFormat="1" applyFont="1" applyBorder="1" applyAlignment="1">
      <alignment horizontal="center" vertical="center"/>
    </xf>
    <xf numFmtId="10" fontId="17" fillId="0" borderId="37" xfId="0" applyNumberFormat="1" applyFont="1" applyBorder="1" applyAlignment="1">
      <alignment horizontal="center" vertical="center"/>
    </xf>
    <xf numFmtId="0" fontId="4" fillId="0" borderId="5" xfId="0" applyFont="1" applyBorder="1"/>
    <xf numFmtId="0" fontId="4" fillId="0" borderId="7" xfId="0" applyFont="1" applyBorder="1"/>
    <xf numFmtId="0" fontId="17" fillId="0" borderId="38" xfId="0" applyFont="1" applyBorder="1" applyAlignment="1">
      <alignment horizontal="center"/>
    </xf>
    <xf numFmtId="165" fontId="17" fillId="0" borderId="28" xfId="0" applyNumberFormat="1" applyFont="1" applyBorder="1" applyAlignment="1">
      <alignment horizontal="center" vertical="center"/>
    </xf>
    <xf numFmtId="0" fontId="4" fillId="0" borderId="23" xfId="0" applyFont="1" applyBorder="1"/>
    <xf numFmtId="0" fontId="4" fillId="0" borderId="24" xfId="0" applyFont="1" applyBorder="1"/>
    <xf numFmtId="2" fontId="17" fillId="0" borderId="18" xfId="0" applyNumberFormat="1" applyFont="1" applyBorder="1" applyAlignment="1">
      <alignment horizontal="center" vertical="center"/>
    </xf>
    <xf numFmtId="0" fontId="17" fillId="0" borderId="38" xfId="0" applyFont="1" applyBorder="1"/>
    <xf numFmtId="166" fontId="17" fillId="0" borderId="38" xfId="0" applyNumberFormat="1" applyFont="1" applyBorder="1" applyAlignment="1">
      <alignment horizontal="center" vertical="center"/>
    </xf>
    <xf numFmtId="0" fontId="17" fillId="0" borderId="39" xfId="0" applyFont="1" applyBorder="1" applyAlignment="1">
      <alignment horizontal="center"/>
    </xf>
    <xf numFmtId="0" fontId="17" fillId="0" borderId="39" xfId="0" applyFont="1" applyBorder="1"/>
    <xf numFmtId="166" fontId="17" fillId="0" borderId="39" xfId="0" applyNumberFormat="1" applyFont="1" applyBorder="1" applyAlignment="1">
      <alignment horizontal="center" vertical="center"/>
    </xf>
    <xf numFmtId="165" fontId="17" fillId="0" borderId="32" xfId="0" applyNumberFormat="1" applyFont="1" applyBorder="1" applyAlignment="1">
      <alignment horizontal="center" vertical="center"/>
    </xf>
    <xf numFmtId="2" fontId="17" fillId="0" borderId="20" xfId="0" applyNumberFormat="1" applyFont="1" applyBorder="1" applyAlignment="1">
      <alignment horizontal="center" vertical="center"/>
    </xf>
    <xf numFmtId="0" fontId="4" fillId="0" borderId="8" xfId="0" applyFont="1" applyBorder="1"/>
    <xf numFmtId="0" fontId="4" fillId="0" borderId="10" xfId="0" applyFont="1" applyBorder="1"/>
    <xf numFmtId="167" fontId="19" fillId="5" borderId="16" xfId="0" applyNumberFormat="1" applyFont="1" applyFill="1" applyBorder="1" applyAlignment="1">
      <alignment horizontal="center" vertical="center"/>
    </xf>
    <xf numFmtId="10" fontId="19" fillId="5" borderId="16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4" fillId="0" borderId="0" xfId="4" applyFont="1"/>
    <xf numFmtId="0" fontId="22" fillId="0" borderId="0" xfId="4" applyFont="1"/>
    <xf numFmtId="0" fontId="8" fillId="0" borderId="0" xfId="4" applyFont="1"/>
    <xf numFmtId="0" fontId="23" fillId="0" borderId="0" xfId="0" applyFont="1"/>
    <xf numFmtId="44" fontId="16" fillId="0" borderId="0" xfId="4" applyNumberFormat="1" applyFont="1"/>
    <xf numFmtId="0" fontId="12" fillId="0" borderId="0" xfId="4" applyFont="1"/>
    <xf numFmtId="0" fontId="8" fillId="0" borderId="0" xfId="0" applyFont="1" applyAlignment="1">
      <alignment vertical="center"/>
    </xf>
    <xf numFmtId="10" fontId="18" fillId="0" borderId="0" xfId="0" applyNumberFormat="1" applyFont="1"/>
    <xf numFmtId="171" fontId="8" fillId="0" borderId="0" xfId="0" applyNumberFormat="1" applyFont="1"/>
    <xf numFmtId="4" fontId="8" fillId="0" borderId="0" xfId="0" applyNumberFormat="1" applyFont="1"/>
    <xf numFmtId="0" fontId="18" fillId="0" borderId="0" xfId="0" applyFont="1" applyAlignment="1">
      <alignment vertical="center"/>
    </xf>
    <xf numFmtId="0" fontId="7" fillId="0" borderId="0" xfId="0" applyFont="1"/>
    <xf numFmtId="2" fontId="4" fillId="0" borderId="0" xfId="0" applyNumberFormat="1" applyFont="1" applyAlignment="1">
      <alignment vertical="center"/>
    </xf>
    <xf numFmtId="0" fontId="19" fillId="7" borderId="3" xfId="0" applyFont="1" applyFill="1" applyBorder="1" applyAlignment="1">
      <alignment horizontal="center"/>
    </xf>
    <xf numFmtId="0" fontId="19" fillId="7" borderId="4" xfId="0" applyFont="1" applyFill="1" applyBorder="1" applyAlignment="1">
      <alignment horizontal="center"/>
    </xf>
    <xf numFmtId="0" fontId="19" fillId="7" borderId="3" xfId="0" applyFont="1" applyFill="1" applyBorder="1"/>
    <xf numFmtId="0" fontId="19" fillId="7" borderId="4" xfId="0" applyFont="1" applyFill="1" applyBorder="1"/>
    <xf numFmtId="0" fontId="17" fillId="7" borderId="45" xfId="0" applyFont="1" applyFill="1" applyBorder="1" applyAlignment="1">
      <alignment horizontal="center"/>
    </xf>
    <xf numFmtId="0" fontId="17" fillId="7" borderId="44" xfId="0" applyFont="1" applyFill="1" applyBorder="1" applyAlignment="1">
      <alignment horizont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26" fillId="0" borderId="0" xfId="4" applyFont="1"/>
    <xf numFmtId="0" fontId="14" fillId="0" borderId="0" xfId="4"/>
    <xf numFmtId="4" fontId="14" fillId="0" borderId="0" xfId="4" applyNumberFormat="1"/>
    <xf numFmtId="10" fontId="14" fillId="0" borderId="0" xfId="4" applyNumberFormat="1" applyAlignment="1">
      <alignment horizontal="center"/>
    </xf>
    <xf numFmtId="172" fontId="14" fillId="0" borderId="0" xfId="4" applyNumberFormat="1"/>
    <xf numFmtId="0" fontId="27" fillId="0" borderId="0" xfId="0" applyFont="1"/>
    <xf numFmtId="0" fontId="28" fillId="0" borderId="0" xfId="4" applyFont="1"/>
    <xf numFmtId="4" fontId="28" fillId="0" borderId="0" xfId="4" applyNumberFormat="1" applyFont="1"/>
    <xf numFmtId="10" fontId="28" fillId="0" borderId="0" xfId="4" applyNumberFormat="1" applyFont="1" applyAlignment="1">
      <alignment horizontal="center"/>
    </xf>
    <xf numFmtId="4" fontId="27" fillId="0" borderId="0" xfId="4" applyNumberFormat="1" applyFont="1"/>
    <xf numFmtId="4" fontId="29" fillId="0" borderId="0" xfId="4" applyNumberFormat="1" applyFont="1"/>
    <xf numFmtId="0" fontId="30" fillId="0" borderId="0" xfId="4" applyFont="1" applyAlignment="1">
      <alignment horizontal="left" vertical="center"/>
    </xf>
    <xf numFmtId="0" fontId="14" fillId="0" borderId="0" xfId="4" applyAlignment="1">
      <alignment horizontal="left" vertical="center" wrapText="1"/>
    </xf>
    <xf numFmtId="0" fontId="14" fillId="0" borderId="0" xfId="0" applyFont="1"/>
    <xf numFmtId="0" fontId="14" fillId="0" borderId="0" xfId="4" applyAlignment="1">
      <alignment horizontal="center"/>
    </xf>
    <xf numFmtId="0" fontId="30" fillId="0" borderId="0" xfId="4" applyFont="1" applyAlignment="1">
      <alignment horizontal="left"/>
    </xf>
    <xf numFmtId="2" fontId="14" fillId="0" borderId="0" xfId="4" applyNumberFormat="1" applyAlignment="1">
      <alignment horizontal="center"/>
    </xf>
    <xf numFmtId="44" fontId="24" fillId="0" borderId="0" xfId="4" applyNumberFormat="1" applyFont="1"/>
    <xf numFmtId="44" fontId="14" fillId="0" borderId="0" xfId="4" applyNumberFormat="1"/>
    <xf numFmtId="0" fontId="14" fillId="0" borderId="0" xfId="4" applyAlignment="1">
      <alignment horizontal="left"/>
    </xf>
    <xf numFmtId="0" fontId="31" fillId="6" borderId="11" xfId="4" applyFont="1" applyFill="1" applyBorder="1"/>
    <xf numFmtId="44" fontId="32" fillId="6" borderId="11" xfId="4" applyNumberFormat="1" applyFont="1" applyFill="1" applyBorder="1"/>
    <xf numFmtId="0" fontId="25" fillId="0" borderId="0" xfId="4" applyFont="1" applyAlignment="1">
      <alignment horizontal="left"/>
    </xf>
    <xf numFmtId="0" fontId="25" fillId="0" borderId="0" xfId="4" applyFont="1" applyAlignment="1">
      <alignment horizontal="center" vertical="center"/>
    </xf>
    <xf numFmtId="0" fontId="27" fillId="0" borderId="0" xfId="4" applyFont="1" applyAlignment="1">
      <alignment horizontal="center"/>
    </xf>
    <xf numFmtId="172" fontId="27" fillId="0" borderId="0" xfId="4" applyNumberFormat="1" applyFont="1"/>
    <xf numFmtId="0" fontId="4" fillId="0" borderId="0" xfId="0" applyFont="1" applyFill="1" applyBorder="1" applyAlignment="1">
      <alignment horizontal="left" vertical="center"/>
    </xf>
    <xf numFmtId="44" fontId="4" fillId="0" borderId="0" xfId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2" fontId="4" fillId="0" borderId="0" xfId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172" fontId="14" fillId="0" borderId="0" xfId="0" applyNumberFormat="1" applyFont="1"/>
    <xf numFmtId="4" fontId="14" fillId="0" borderId="0" xfId="0" applyNumberFormat="1" applyFont="1" applyAlignment="1">
      <alignment vertical="center"/>
    </xf>
    <xf numFmtId="10" fontId="14" fillId="0" borderId="0" xfId="0" applyNumberFormat="1" applyFont="1" applyAlignment="1">
      <alignment horizontal="center" vertical="center"/>
    </xf>
    <xf numFmtId="172" fontId="27" fillId="0" borderId="0" xfId="0" applyNumberFormat="1" applyFont="1"/>
    <xf numFmtId="0" fontId="28" fillId="0" borderId="0" xfId="0" applyFont="1"/>
    <xf numFmtId="4" fontId="28" fillId="0" borderId="0" xfId="0" applyNumberFormat="1" applyFont="1" applyAlignment="1">
      <alignment vertical="center"/>
    </xf>
    <xf numFmtId="10" fontId="28" fillId="0" borderId="0" xfId="0" applyNumberFormat="1" applyFont="1" applyAlignment="1">
      <alignment horizontal="center" vertical="center"/>
    </xf>
    <xf numFmtId="0" fontId="1" fillId="0" borderId="0" xfId="5"/>
    <xf numFmtId="0" fontId="1" fillId="0" borderId="0" xfId="5" applyAlignment="1">
      <alignment horizontal="left" vertical="center" wrapText="1"/>
    </xf>
    <xf numFmtId="0" fontId="30" fillId="0" borderId="0" xfId="5" applyFont="1" applyAlignment="1">
      <alignment horizontal="left" vertical="center"/>
    </xf>
    <xf numFmtId="0" fontId="25" fillId="6" borderId="27" xfId="5" applyFont="1" applyFill="1" applyBorder="1" applyAlignment="1">
      <alignment vertical="center" wrapText="1"/>
    </xf>
    <xf numFmtId="0" fontId="25" fillId="6" borderId="28" xfId="5" applyFont="1" applyFill="1" applyBorder="1" applyAlignment="1">
      <alignment vertical="center" wrapText="1"/>
    </xf>
    <xf numFmtId="0" fontId="25" fillId="6" borderId="28" xfId="5" applyFont="1" applyFill="1" applyBorder="1" applyAlignment="1">
      <alignment horizontal="center" vertical="center" wrapText="1"/>
    </xf>
    <xf numFmtId="44" fontId="25" fillId="6" borderId="29" xfId="5" applyNumberFormat="1" applyFont="1" applyFill="1" applyBorder="1" applyAlignment="1">
      <alignment vertical="center" wrapText="1"/>
    </xf>
    <xf numFmtId="0" fontId="35" fillId="0" borderId="11" xfId="6" applyFont="1" applyBorder="1" applyAlignment="1">
      <alignment horizontal="center" vertical="center" wrapText="1"/>
    </xf>
    <xf numFmtId="0" fontId="35" fillId="0" borderId="11" xfId="6" applyFont="1" applyBorder="1" applyAlignment="1">
      <alignment horizontal="left" vertical="center" wrapText="1"/>
    </xf>
    <xf numFmtId="173" fontId="35" fillId="0" borderId="11" xfId="6" applyNumberFormat="1" applyFont="1" applyBorder="1" applyAlignment="1">
      <alignment horizontal="center" vertical="center" wrapText="1"/>
    </xf>
    <xf numFmtId="44" fontId="32" fillId="6" borderId="11" xfId="5" applyNumberFormat="1" applyFont="1" applyFill="1" applyBorder="1" applyAlignment="1">
      <alignment vertical="center"/>
    </xf>
    <xf numFmtId="44" fontId="1" fillId="0" borderId="11" xfId="5" applyNumberFormat="1" applyBorder="1" applyAlignment="1">
      <alignment vertical="center"/>
    </xf>
    <xf numFmtId="0" fontId="1" fillId="0" borderId="0" xfId="5" applyAlignment="1">
      <alignment horizontal="center"/>
    </xf>
    <xf numFmtId="0" fontId="1" fillId="0" borderId="0" xfId="5" applyAlignment="1">
      <alignment horizontal="left"/>
    </xf>
    <xf numFmtId="0" fontId="36" fillId="0" borderId="0" xfId="7" applyFont="1"/>
    <xf numFmtId="0" fontId="37" fillId="0" borderId="0" xfId="4" applyFont="1"/>
    <xf numFmtId="0" fontId="38" fillId="0" borderId="0" xfId="4" applyFont="1"/>
    <xf numFmtId="44" fontId="4" fillId="5" borderId="17" xfId="0" applyNumberFormat="1" applyFont="1" applyFill="1" applyBorder="1" applyAlignment="1">
      <alignment horizontal="left" vertical="center"/>
    </xf>
    <xf numFmtId="44" fontId="4" fillId="0" borderId="0" xfId="0" applyNumberFormat="1" applyFont="1" applyAlignment="1">
      <alignment horizontal="center" vertical="center"/>
    </xf>
    <xf numFmtId="0" fontId="4" fillId="5" borderId="15" xfId="0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0" fontId="4" fillId="5" borderId="20" xfId="0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center" vertical="center" wrapText="1"/>
    </xf>
    <xf numFmtId="44" fontId="4" fillId="5" borderId="16" xfId="0" applyNumberFormat="1" applyFont="1" applyFill="1" applyBorder="1" applyAlignment="1">
      <alignment horizontal="left" vertical="center"/>
    </xf>
    <xf numFmtId="44" fontId="4" fillId="5" borderId="11" xfId="0" applyNumberFormat="1" applyFont="1" applyFill="1" applyBorder="1" applyAlignment="1">
      <alignment horizontal="left" vertical="center"/>
    </xf>
    <xf numFmtId="44" fontId="4" fillId="5" borderId="21" xfId="0" applyNumberFormat="1" applyFont="1" applyFill="1" applyBorder="1" applyAlignment="1">
      <alignment horizontal="left" vertical="center"/>
    </xf>
    <xf numFmtId="44" fontId="4" fillId="5" borderId="19" xfId="0" applyNumberFormat="1" applyFont="1" applyFill="1" applyBorder="1" applyAlignment="1">
      <alignment horizontal="left" vertical="center"/>
    </xf>
    <xf numFmtId="44" fontId="4" fillId="5" borderId="22" xfId="0" applyNumberFormat="1" applyFont="1" applyFill="1" applyBorder="1" applyAlignment="1">
      <alignment horizontal="left" vertical="center"/>
    </xf>
    <xf numFmtId="0" fontId="14" fillId="0" borderId="11" xfId="4" applyBorder="1" applyAlignment="1">
      <alignment horizontal="center" vertical="center"/>
    </xf>
    <xf numFmtId="0" fontId="30" fillId="0" borderId="11" xfId="4" applyFont="1" applyBorder="1" applyAlignment="1">
      <alignment horizontal="left" vertical="center" wrapText="1"/>
    </xf>
    <xf numFmtId="2" fontId="14" fillId="0" borderId="11" xfId="4" applyNumberFormat="1" applyBorder="1" applyAlignment="1">
      <alignment horizontal="center" vertical="center"/>
    </xf>
    <xf numFmtId="44" fontId="24" fillId="6" borderId="11" xfId="4" applyNumberFormat="1" applyFont="1" applyFill="1" applyBorder="1" applyAlignment="1">
      <alignment horizontal="left" vertical="center"/>
    </xf>
    <xf numFmtId="44" fontId="14" fillId="0" borderId="11" xfId="4" applyNumberFormat="1" applyBorder="1" applyAlignment="1">
      <alignment horizontal="left" vertical="center"/>
    </xf>
    <xf numFmtId="173" fontId="14" fillId="0" borderId="11" xfId="4" applyNumberFormat="1" applyBorder="1" applyAlignment="1">
      <alignment horizontal="center" vertical="center"/>
    </xf>
    <xf numFmtId="44" fontId="4" fillId="5" borderId="17" xfId="1" applyFont="1" applyFill="1" applyBorder="1" applyAlignment="1">
      <alignment horizontal="left" vertical="center" wrapText="1"/>
    </xf>
    <xf numFmtId="44" fontId="4" fillId="5" borderId="22" xfId="1" applyFont="1" applyFill="1" applyBorder="1" applyAlignment="1">
      <alignment horizontal="left" vertical="center" wrapText="1"/>
    </xf>
    <xf numFmtId="44" fontId="4" fillId="5" borderId="16" xfId="1" applyFont="1" applyFill="1" applyBorder="1" applyAlignment="1">
      <alignment horizontal="left" vertical="center" wrapText="1"/>
    </xf>
    <xf numFmtId="44" fontId="4" fillId="5" borderId="21" xfId="1" applyFont="1" applyFill="1" applyBorder="1" applyAlignment="1">
      <alignment horizontal="left" vertical="center" wrapText="1"/>
    </xf>
    <xf numFmtId="2" fontId="4" fillId="5" borderId="16" xfId="0" applyNumberFormat="1" applyFont="1" applyFill="1" applyBorder="1" applyAlignment="1">
      <alignment horizontal="center" vertical="center" wrapText="1"/>
    </xf>
    <xf numFmtId="2" fontId="4" fillId="5" borderId="21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44" fontId="4" fillId="5" borderId="13" xfId="1" applyFont="1" applyFill="1" applyBorder="1" applyAlignment="1">
      <alignment horizontal="left" vertical="center" wrapText="1"/>
    </xf>
    <xf numFmtId="2" fontId="4" fillId="5" borderId="13" xfId="0" applyNumberFormat="1" applyFont="1" applyFill="1" applyBorder="1" applyAlignment="1">
      <alignment horizontal="center" vertical="center" wrapText="1"/>
    </xf>
    <xf numFmtId="44" fontId="4" fillId="5" borderId="14" xfId="1" applyFont="1" applyFill="1" applyBorder="1" applyAlignment="1">
      <alignment horizontal="left" vertical="center" wrapText="1"/>
    </xf>
    <xf numFmtId="44" fontId="4" fillId="0" borderId="0" xfId="1" applyFont="1" applyFill="1" applyBorder="1" applyAlignment="1">
      <alignment horizontal="left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44" fontId="11" fillId="3" borderId="4" xfId="0" applyNumberFormat="1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left" vertical="center" wrapText="1"/>
    </xf>
    <xf numFmtId="44" fontId="4" fillId="5" borderId="0" xfId="1" applyFont="1" applyFill="1" applyBorder="1" applyAlignment="1">
      <alignment horizontal="left" vertical="center" wrapText="1"/>
    </xf>
    <xf numFmtId="2" fontId="4" fillId="5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44" fontId="4" fillId="5" borderId="11" xfId="1" applyFont="1" applyFill="1" applyBorder="1" applyAlignment="1">
      <alignment horizontal="left" vertical="center" wrapText="1"/>
    </xf>
    <xf numFmtId="2" fontId="4" fillId="5" borderId="11" xfId="0" applyNumberFormat="1" applyFont="1" applyFill="1" applyBorder="1" applyAlignment="1">
      <alignment horizontal="center" vertical="center" wrapText="1"/>
    </xf>
    <xf numFmtId="44" fontId="4" fillId="5" borderId="16" xfId="0" applyNumberFormat="1" applyFont="1" applyFill="1" applyBorder="1" applyAlignment="1">
      <alignment horizontal="left" vertical="center" wrapText="1"/>
    </xf>
    <xf numFmtId="44" fontId="4" fillId="5" borderId="21" xfId="0" applyNumberFormat="1" applyFont="1" applyFill="1" applyBorder="1" applyAlignment="1">
      <alignment horizontal="left" vertical="center" wrapText="1"/>
    </xf>
    <xf numFmtId="44" fontId="4" fillId="5" borderId="11" xfId="0" applyNumberFormat="1" applyFont="1" applyFill="1" applyBorder="1" applyAlignment="1">
      <alignment horizontal="left" vertical="center" wrapText="1"/>
    </xf>
    <xf numFmtId="44" fontId="4" fillId="5" borderId="19" xfId="1" applyFont="1" applyFill="1" applyBorder="1" applyAlignment="1">
      <alignment horizontal="left" vertical="center" wrapText="1"/>
    </xf>
    <xf numFmtId="0" fontId="37" fillId="0" borderId="0" xfId="4" applyFont="1" applyBorder="1" applyAlignment="1"/>
    <xf numFmtId="0" fontId="14" fillId="0" borderId="0" xfId="4" applyBorder="1"/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2" fontId="6" fillId="3" borderId="2" xfId="0" applyNumberFormat="1" applyFont="1" applyFill="1" applyBorder="1" applyAlignment="1">
      <alignment horizontal="left" vertical="center"/>
    </xf>
    <xf numFmtId="2" fontId="6" fillId="3" borderId="3" xfId="0" applyNumberFormat="1" applyFont="1" applyFill="1" applyBorder="1" applyAlignment="1">
      <alignment horizontal="left" vertical="center"/>
    </xf>
    <xf numFmtId="14" fontId="7" fillId="0" borderId="9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6" xfId="0" applyNumberFormat="1" applyFont="1" applyBorder="1" applyAlignment="1">
      <alignment horizontal="center" vertical="center" wrapText="1"/>
    </xf>
    <xf numFmtId="2" fontId="7" fillId="0" borderId="8" xfId="0" applyNumberFormat="1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7" fillId="0" borderId="6" xfId="1" applyNumberFormat="1" applyFont="1" applyBorder="1" applyAlignment="1">
      <alignment horizontal="center" vertical="center" wrapText="1"/>
    </xf>
    <xf numFmtId="0" fontId="7" fillId="0" borderId="7" xfId="1" applyNumberFormat="1" applyFont="1" applyBorder="1" applyAlignment="1">
      <alignment horizontal="center" vertical="center" wrapText="1"/>
    </xf>
    <xf numFmtId="0" fontId="7" fillId="0" borderId="9" xfId="1" applyNumberFormat="1" applyFont="1" applyBorder="1" applyAlignment="1">
      <alignment horizontal="center" vertical="center" wrapText="1"/>
    </xf>
    <xf numFmtId="0" fontId="7" fillId="0" borderId="10" xfId="1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left" vertical="center"/>
    </xf>
    <xf numFmtId="2" fontId="4" fillId="0" borderId="0" xfId="0" applyNumberFormat="1" applyFont="1" applyAlignment="1">
      <alignment horizontal="right" vertical="center"/>
    </xf>
    <xf numFmtId="0" fontId="6" fillId="3" borderId="4" xfId="0" applyFont="1" applyFill="1" applyBorder="1" applyAlignment="1">
      <alignment horizontal="left" vertical="center"/>
    </xf>
    <xf numFmtId="0" fontId="4" fillId="5" borderId="16" xfId="1" applyNumberFormat="1" applyFont="1" applyFill="1" applyBorder="1" applyAlignment="1">
      <alignment horizontal="center" vertical="center" wrapText="1"/>
    </xf>
    <xf numFmtId="0" fontId="4" fillId="5" borderId="17" xfId="1" applyNumberFormat="1" applyFont="1" applyFill="1" applyBorder="1" applyAlignment="1">
      <alignment horizontal="center" vertical="center" wrapText="1"/>
    </xf>
    <xf numFmtId="0" fontId="4" fillId="5" borderId="21" xfId="1" applyNumberFormat="1" applyFont="1" applyFill="1" applyBorder="1" applyAlignment="1">
      <alignment horizontal="center" vertical="center" wrapText="1"/>
    </xf>
    <xf numFmtId="0" fontId="4" fillId="5" borderId="22" xfId="1" applyNumberFormat="1" applyFont="1" applyFill="1" applyBorder="1" applyAlignment="1">
      <alignment horizontal="center" vertical="center" wrapText="1"/>
    </xf>
    <xf numFmtId="0" fontId="4" fillId="5" borderId="16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36" fillId="0" borderId="37" xfId="7" applyFont="1" applyBorder="1" applyAlignment="1">
      <alignment horizontal="center"/>
    </xf>
    <xf numFmtId="0" fontId="37" fillId="0" borderId="52" xfId="4" applyFont="1" applyBorder="1" applyAlignment="1">
      <alignment horizontal="center"/>
    </xf>
    <xf numFmtId="0" fontId="38" fillId="0" borderId="0" xfId="4" applyFont="1" applyAlignment="1">
      <alignment horizontal="center"/>
    </xf>
    <xf numFmtId="0" fontId="26" fillId="0" borderId="0" xfId="0" applyFont="1" applyAlignment="1">
      <alignment horizontal="center"/>
    </xf>
    <xf numFmtId="0" fontId="25" fillId="6" borderId="27" xfId="5" applyFont="1" applyFill="1" applyBorder="1" applyAlignment="1">
      <alignment horizontal="center" vertical="center" wrapText="1"/>
    </xf>
    <xf numFmtId="0" fontId="25" fillId="6" borderId="29" xfId="5" applyFont="1" applyFill="1" applyBorder="1" applyAlignment="1">
      <alignment horizontal="center" vertical="center" wrapText="1"/>
    </xf>
    <xf numFmtId="0" fontId="25" fillId="6" borderId="51" xfId="5" applyFont="1" applyFill="1" applyBorder="1" applyAlignment="1">
      <alignment horizontal="center" vertical="center" wrapText="1"/>
    </xf>
    <xf numFmtId="0" fontId="25" fillId="6" borderId="35" xfId="5" applyFont="1" applyFill="1" applyBorder="1" applyAlignment="1">
      <alignment horizontal="center" vertical="center" wrapText="1"/>
    </xf>
    <xf numFmtId="0" fontId="33" fillId="6" borderId="51" xfId="5" applyFont="1" applyFill="1" applyBorder="1" applyAlignment="1">
      <alignment horizontal="center" vertical="center" wrapText="1"/>
    </xf>
    <xf numFmtId="0" fontId="33" fillId="6" borderId="35" xfId="5" applyFont="1" applyFill="1" applyBorder="1" applyAlignment="1">
      <alignment horizontal="center" vertical="center" wrapText="1"/>
    </xf>
    <xf numFmtId="0" fontId="37" fillId="0" borderId="0" xfId="4" applyFont="1" applyBorder="1" applyAlignment="1">
      <alignment horizontal="center"/>
    </xf>
    <xf numFmtId="171" fontId="14" fillId="0" borderId="0" xfId="4" applyNumberFormat="1" applyAlignment="1">
      <alignment horizontal="center"/>
    </xf>
    <xf numFmtId="4" fontId="27" fillId="0" borderId="0" xfId="4" applyNumberFormat="1" applyFont="1" applyAlignment="1">
      <alignment horizontal="center"/>
    </xf>
    <xf numFmtId="0" fontId="26" fillId="0" borderId="0" xfId="4" applyFont="1" applyAlignment="1">
      <alignment horizontal="center"/>
    </xf>
    <xf numFmtId="0" fontId="25" fillId="6" borderId="27" xfId="4" applyFont="1" applyFill="1" applyBorder="1" applyAlignment="1">
      <alignment horizontal="center" vertical="center" wrapText="1"/>
    </xf>
    <xf numFmtId="0" fontId="25" fillId="6" borderId="28" xfId="4" applyFont="1" applyFill="1" applyBorder="1" applyAlignment="1">
      <alignment horizontal="center" vertical="center" wrapText="1"/>
    </xf>
    <xf numFmtId="0" fontId="25" fillId="6" borderId="29" xfId="4" applyFont="1" applyFill="1" applyBorder="1" applyAlignment="1">
      <alignment horizontal="center" vertical="center" wrapText="1"/>
    </xf>
    <xf numFmtId="0" fontId="19" fillId="6" borderId="11" xfId="4" applyFont="1" applyFill="1" applyBorder="1" applyAlignment="1">
      <alignment horizontal="center" vertical="center" wrapText="1"/>
    </xf>
    <xf numFmtId="0" fontId="14" fillId="0" borderId="0" xfId="4" applyAlignment="1">
      <alignment horizontal="left" vertical="center"/>
    </xf>
    <xf numFmtId="0" fontId="14" fillId="0" borderId="0" xfId="4" applyAlignment="1">
      <alignment horizontal="left"/>
    </xf>
    <xf numFmtId="0" fontId="31" fillId="0" borderId="0" xfId="4" applyFont="1" applyAlignment="1">
      <alignment horizontal="left"/>
    </xf>
    <xf numFmtId="168" fontId="19" fillId="0" borderId="27" xfId="0" applyNumberFormat="1" applyFont="1" applyBorder="1" applyAlignment="1">
      <alignment horizontal="center" vertical="center"/>
    </xf>
    <xf numFmtId="168" fontId="19" fillId="0" borderId="30" xfId="0" applyNumberFormat="1" applyFont="1" applyBorder="1" applyAlignment="1">
      <alignment horizontal="center" vertical="center"/>
    </xf>
    <xf numFmtId="168" fontId="19" fillId="0" borderId="40" xfId="0" applyNumberFormat="1" applyFont="1" applyBorder="1" applyAlignment="1">
      <alignment horizontal="center" vertical="center"/>
    </xf>
    <xf numFmtId="168" fontId="19" fillId="0" borderId="29" xfId="0" applyNumberFormat="1" applyFont="1" applyBorder="1" applyAlignment="1">
      <alignment horizontal="center" vertical="center"/>
    </xf>
    <xf numFmtId="0" fontId="19" fillId="0" borderId="48" xfId="0" applyFont="1" applyBorder="1" applyAlignment="1">
      <alignment horizontal="left"/>
    </xf>
    <xf numFmtId="0" fontId="19" fillId="0" borderId="47" xfId="0" applyFont="1" applyBorder="1" applyAlignment="1">
      <alignment horizontal="left"/>
    </xf>
    <xf numFmtId="4" fontId="16" fillId="1" borderId="43" xfId="3" applyNumberFormat="1" applyFont="1" applyFill="1" applyBorder="1" applyAlignment="1" applyProtection="1">
      <alignment vertical="center"/>
      <protection hidden="1"/>
    </xf>
    <xf numFmtId="4" fontId="16" fillId="1" borderId="42" xfId="3" applyNumberFormat="1" applyFont="1" applyFill="1" applyBorder="1" applyAlignment="1" applyProtection="1">
      <alignment vertical="center"/>
      <protection hidden="1"/>
    </xf>
    <xf numFmtId="169" fontId="19" fillId="0" borderId="31" xfId="0" applyNumberFormat="1" applyFont="1" applyBorder="1" applyAlignment="1">
      <alignment horizontal="center" vertical="center"/>
    </xf>
    <xf numFmtId="169" fontId="19" fillId="0" borderId="47" xfId="0" applyNumberFormat="1" applyFont="1" applyBorder="1" applyAlignment="1">
      <alignment horizontal="center" vertical="center"/>
    </xf>
    <xf numFmtId="169" fontId="19" fillId="0" borderId="33" xfId="0" applyNumberFormat="1" applyFont="1" applyBorder="1" applyAlignment="1">
      <alignment horizontal="center" vertical="center"/>
    </xf>
    <xf numFmtId="170" fontId="19" fillId="0" borderId="40" xfId="0" applyNumberFormat="1" applyFont="1" applyBorder="1" applyAlignment="1">
      <alignment horizontal="center" vertical="center"/>
    </xf>
    <xf numFmtId="170" fontId="19" fillId="0" borderId="29" xfId="0" applyNumberFormat="1" applyFont="1" applyBorder="1" applyAlignment="1">
      <alignment horizontal="center" vertical="center"/>
    </xf>
    <xf numFmtId="170" fontId="19" fillId="0" borderId="27" xfId="0" applyNumberFormat="1" applyFont="1" applyBorder="1" applyAlignment="1">
      <alignment horizontal="center" vertical="center"/>
    </xf>
    <xf numFmtId="170" fontId="17" fillId="0" borderId="27" xfId="0" applyNumberFormat="1" applyFont="1" applyBorder="1" applyAlignment="1">
      <alignment horizontal="center" vertical="center"/>
    </xf>
    <xf numFmtId="170" fontId="17" fillId="0" borderId="29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horizontal="left"/>
    </xf>
    <xf numFmtId="0" fontId="19" fillId="0" borderId="29" xfId="0" applyFont="1" applyBorder="1" applyAlignment="1">
      <alignment horizontal="left"/>
    </xf>
    <xf numFmtId="169" fontId="17" fillId="0" borderId="27" xfId="0" applyNumberFormat="1" applyFont="1" applyBorder="1" applyAlignment="1">
      <alignment horizontal="center" vertical="center"/>
    </xf>
    <xf numFmtId="169" fontId="17" fillId="0" borderId="29" xfId="0" applyNumberFormat="1" applyFont="1" applyBorder="1" applyAlignment="1">
      <alignment horizontal="center" vertical="center"/>
    </xf>
    <xf numFmtId="169" fontId="17" fillId="0" borderId="30" xfId="0" applyNumberFormat="1" applyFont="1" applyBorder="1" applyAlignment="1">
      <alignment horizontal="center" vertical="center"/>
    </xf>
    <xf numFmtId="170" fontId="17" fillId="0" borderId="40" xfId="0" applyNumberFormat="1" applyFont="1" applyBorder="1" applyAlignment="1">
      <alignment horizontal="center" vertical="center"/>
    </xf>
    <xf numFmtId="168" fontId="17" fillId="0" borderId="49" xfId="0" applyNumberFormat="1" applyFont="1" applyBorder="1" applyAlignment="1">
      <alignment horizontal="center" vertical="center"/>
    </xf>
    <xf numFmtId="168" fontId="17" fillId="0" borderId="3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8" fontId="17" fillId="0" borderId="36" xfId="0" applyNumberFormat="1" applyFont="1" applyBorder="1" applyAlignment="1">
      <alignment horizontal="center" vertical="center"/>
    </xf>
    <xf numFmtId="168" fontId="17" fillId="0" borderId="40" xfId="0" applyNumberFormat="1" applyFont="1" applyBorder="1" applyAlignment="1">
      <alignment horizontal="center" vertical="center"/>
    </xf>
    <xf numFmtId="168" fontId="17" fillId="0" borderId="29" xfId="0" applyNumberFormat="1" applyFont="1" applyBorder="1" applyAlignment="1">
      <alignment horizontal="center" vertical="center"/>
    </xf>
    <xf numFmtId="168" fontId="17" fillId="0" borderId="27" xfId="0" applyNumberFormat="1" applyFont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19" fillId="0" borderId="50" xfId="0" applyFont="1" applyBorder="1" applyAlignment="1">
      <alignment horizontal="left"/>
    </xf>
    <xf numFmtId="0" fontId="19" fillId="0" borderId="34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7" borderId="25" xfId="0" applyFont="1" applyFill="1" applyBorder="1" applyAlignment="1">
      <alignment horizontal="center" vertical="center" wrapText="1"/>
    </xf>
    <xf numFmtId="0" fontId="15" fillId="7" borderId="41" xfId="0" applyFont="1" applyFill="1" applyBorder="1" applyAlignment="1">
      <alignment horizontal="center" vertical="center" wrapText="1"/>
    </xf>
    <xf numFmtId="0" fontId="15" fillId="7" borderId="26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/>
    </xf>
    <xf numFmtId="0" fontId="19" fillId="7" borderId="3" xfId="0" applyFont="1" applyFill="1" applyBorder="1" applyAlignment="1">
      <alignment horizontal="center"/>
    </xf>
  </cellXfs>
  <cellStyles count="8">
    <cellStyle name="Moeda" xfId="1" builtinId="4"/>
    <cellStyle name="Normal" xfId="0" builtinId="0"/>
    <cellStyle name="Normal 2" xfId="4" xr:uid="{26FCAFB4-689E-4C96-AE30-F9064F057EDE}"/>
    <cellStyle name="Normal 4 2" xfId="7" xr:uid="{52018C12-A8DC-416A-AABA-09E8539E60BF}"/>
    <cellStyle name="Normal 7" xfId="5" xr:uid="{206C559B-A844-4C2C-A78E-D790C777F113}"/>
    <cellStyle name="Normal_Pesquisa no referencial 10 de maio de 2013" xfId="6" xr:uid="{F7EC3AAE-7475-42C4-889B-305C77D5BF4F}"/>
    <cellStyle name="Normal_Plan1" xfId="3" xr:uid="{23331EC4-2EEB-496B-80BB-C8BE851E1AAB}"/>
    <cellStyle name="Porcentagem" xfId="2" builtinId="5"/>
  </cellStyles>
  <dxfs count="13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81643</xdr:colOff>
      <xdr:row>1</xdr:row>
      <xdr:rowOff>163286</xdr:rowOff>
    </xdr:from>
    <xdr:to>
      <xdr:col>8</xdr:col>
      <xdr:colOff>1319892</xdr:colOff>
      <xdr:row>5</xdr:row>
      <xdr:rowOff>48388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AB62F37-723B-46A2-A56E-D471D97CB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68643" y="353786"/>
          <a:ext cx="3741963" cy="851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D2C41-EC7B-4781-8183-9E7A4CE4728B}">
  <sheetPr>
    <pageSetUpPr fitToPage="1"/>
  </sheetPr>
  <dimension ref="A1:I103"/>
  <sheetViews>
    <sheetView tabSelected="1" topLeftCell="A40" zoomScale="70" zoomScaleNormal="70" zoomScaleSheetLayoutView="70" workbookViewId="0">
      <selection activeCell="B66" sqref="B66"/>
    </sheetView>
  </sheetViews>
  <sheetFormatPr defaultRowHeight="14.25" x14ac:dyDescent="0.25"/>
  <cols>
    <col min="1" max="1" width="14.7109375" style="9" customWidth="1"/>
    <col min="2" max="2" width="17.5703125" style="1" customWidth="1"/>
    <col min="3" max="3" width="15.5703125" style="1" customWidth="1"/>
    <col min="4" max="4" width="80.140625" style="2" customWidth="1"/>
    <col min="5" max="5" width="14.5703125" style="3" customWidth="1"/>
    <col min="6" max="6" width="14.7109375" style="1" customWidth="1"/>
    <col min="7" max="7" width="16.7109375" style="4" customWidth="1"/>
    <col min="8" max="9" width="20.7109375" style="1" customWidth="1"/>
    <col min="10" max="16384" width="9.140625" style="1"/>
  </cols>
  <sheetData>
    <row r="1" spans="1:9" ht="15" customHeight="1" thickBot="1" x14ac:dyDescent="0.3">
      <c r="A1" s="1"/>
      <c r="B1" s="78"/>
      <c r="C1" s="78"/>
      <c r="D1" s="78"/>
      <c r="E1" s="78"/>
      <c r="F1" s="78"/>
    </row>
    <row r="2" spans="1:9" ht="15" customHeight="1" x14ac:dyDescent="0.25">
      <c r="A2" s="268" t="s">
        <v>97</v>
      </c>
      <c r="B2" s="269"/>
      <c r="C2" s="269"/>
      <c r="D2" s="269"/>
      <c r="E2" s="269"/>
      <c r="F2" s="269"/>
      <c r="G2" s="93"/>
      <c r="H2" s="79"/>
      <c r="I2" s="80"/>
    </row>
    <row r="3" spans="1:9" ht="15" customHeight="1" x14ac:dyDescent="0.25">
      <c r="A3" s="270"/>
      <c r="B3" s="271"/>
      <c r="C3" s="271"/>
      <c r="D3" s="271"/>
      <c r="E3" s="271"/>
      <c r="F3" s="271"/>
      <c r="G3" s="94"/>
      <c r="H3" s="81"/>
      <c r="I3" s="82"/>
    </row>
    <row r="4" spans="1:9" ht="26.25" thickBot="1" x14ac:dyDescent="0.3">
      <c r="A4" s="272"/>
      <c r="B4" s="273"/>
      <c r="C4" s="273"/>
      <c r="D4" s="273"/>
      <c r="E4" s="273"/>
      <c r="F4" s="273"/>
      <c r="G4" s="95"/>
      <c r="H4" s="83"/>
      <c r="I4" s="84"/>
    </row>
    <row r="5" spans="1:9" ht="18.75" customHeight="1" x14ac:dyDescent="0.25">
      <c r="A5" s="85" t="s">
        <v>41</v>
      </c>
      <c r="B5" s="277" t="s">
        <v>42</v>
      </c>
      <c r="C5" s="277"/>
      <c r="D5" s="277"/>
      <c r="E5" s="86"/>
      <c r="F5" s="86"/>
      <c r="G5" s="96"/>
      <c r="H5" s="87"/>
      <c r="I5" s="88"/>
    </row>
    <row r="6" spans="1:9" ht="18.75" customHeight="1" thickBot="1" x14ac:dyDescent="0.3">
      <c r="A6" s="85" t="s">
        <v>43</v>
      </c>
      <c r="B6" s="277" t="s">
        <v>194</v>
      </c>
      <c r="C6" s="277"/>
      <c r="D6" s="277"/>
      <c r="E6" s="86"/>
      <c r="F6" s="89"/>
      <c r="G6" s="97"/>
      <c r="H6" s="98"/>
      <c r="I6" s="99"/>
    </row>
    <row r="7" spans="1:9" ht="18.75" customHeight="1" x14ac:dyDescent="0.25">
      <c r="A7" s="85" t="s">
        <v>44</v>
      </c>
      <c r="B7" s="277" t="s">
        <v>45</v>
      </c>
      <c r="C7" s="277"/>
      <c r="D7" s="277"/>
      <c r="E7" s="278" t="s">
        <v>48</v>
      </c>
      <c r="F7" s="279"/>
      <c r="G7" s="282" t="s">
        <v>47</v>
      </c>
      <c r="H7" s="283"/>
      <c r="I7" s="91" t="s">
        <v>7</v>
      </c>
    </row>
    <row r="8" spans="1:9" ht="18.75" customHeight="1" thickBot="1" x14ac:dyDescent="0.3">
      <c r="A8" s="90" t="s">
        <v>46</v>
      </c>
      <c r="B8" s="276">
        <v>44543</v>
      </c>
      <c r="C8" s="276"/>
      <c r="D8" s="276"/>
      <c r="E8" s="280"/>
      <c r="F8" s="281"/>
      <c r="G8" s="284"/>
      <c r="H8" s="285"/>
      <c r="I8" s="92">
        <v>0.22</v>
      </c>
    </row>
    <row r="9" spans="1:9" ht="18.75" customHeight="1" thickBot="1" x14ac:dyDescent="0.3">
      <c r="B9" s="77"/>
      <c r="C9" s="77"/>
      <c r="D9" s="77"/>
      <c r="E9" s="7"/>
      <c r="F9" s="7"/>
      <c r="G9" s="8"/>
      <c r="H9" s="8"/>
      <c r="I9" s="5"/>
    </row>
    <row r="10" spans="1:9" s="6" customFormat="1" ht="32.25" thickBot="1" x14ac:dyDescent="0.3">
      <c r="A10" s="100" t="s">
        <v>0</v>
      </c>
      <c r="B10" s="100" t="s">
        <v>1</v>
      </c>
      <c r="C10" s="100" t="s">
        <v>2</v>
      </c>
      <c r="D10" s="100" t="s">
        <v>3</v>
      </c>
      <c r="E10" s="101" t="s">
        <v>40</v>
      </c>
      <c r="F10" s="100" t="s">
        <v>4</v>
      </c>
      <c r="G10" s="102" t="s">
        <v>39</v>
      </c>
      <c r="H10" s="100" t="s">
        <v>5</v>
      </c>
      <c r="I10" s="100" t="s">
        <v>6</v>
      </c>
    </row>
    <row r="11" spans="1:9" ht="15" thickBot="1" x14ac:dyDescent="0.3">
      <c r="D11" s="6"/>
    </row>
    <row r="12" spans="1:9" ht="18.75" thickBot="1" x14ac:dyDescent="0.3">
      <c r="A12" s="36" t="s">
        <v>34</v>
      </c>
      <c r="B12" s="286" t="s">
        <v>16</v>
      </c>
      <c r="C12" s="286"/>
      <c r="D12" s="286"/>
      <c r="E12" s="286"/>
      <c r="F12" s="286"/>
      <c r="G12" s="286"/>
      <c r="H12" s="37" t="s">
        <v>30</v>
      </c>
      <c r="I12" s="35">
        <f>I14+I28+I23</f>
        <v>4082.5557839999997</v>
      </c>
    </row>
    <row r="13" spans="1:9" ht="15" thickBot="1" x14ac:dyDescent="0.3">
      <c r="B13" s="9"/>
      <c r="D13" s="6"/>
    </row>
    <row r="14" spans="1:9" ht="15.75" thickBot="1" x14ac:dyDescent="0.3">
      <c r="A14" s="32"/>
      <c r="B14" s="34" t="s">
        <v>165</v>
      </c>
      <c r="C14" s="287" t="s">
        <v>25</v>
      </c>
      <c r="D14" s="287"/>
      <c r="E14" s="287"/>
      <c r="F14" s="287"/>
      <c r="G14" s="288"/>
      <c r="H14" s="38" t="s">
        <v>30</v>
      </c>
      <c r="I14" s="33">
        <f>H16</f>
        <v>1010.9681280000001</v>
      </c>
    </row>
    <row r="15" spans="1:9" ht="15.75" thickBot="1" x14ac:dyDescent="0.3">
      <c r="A15" s="22"/>
      <c r="B15" s="22"/>
      <c r="C15" s="22"/>
      <c r="D15" s="23"/>
      <c r="E15" s="24"/>
      <c r="F15" s="25"/>
      <c r="G15" s="26"/>
      <c r="H15" s="27"/>
      <c r="I15" s="28"/>
    </row>
    <row r="16" spans="1:9" ht="29.25" thickBot="1" x14ac:dyDescent="0.3">
      <c r="A16" s="47" t="s">
        <v>26</v>
      </c>
      <c r="B16" s="48" t="s">
        <v>38</v>
      </c>
      <c r="C16" s="49">
        <v>287.73</v>
      </c>
      <c r="D16" s="48" t="s">
        <v>17</v>
      </c>
      <c r="E16" s="50">
        <f>2.4*1.2</f>
        <v>2.88</v>
      </c>
      <c r="F16" s="51" t="s">
        <v>8</v>
      </c>
      <c r="G16" s="49">
        <f>(C16*$I$8)+C16</f>
        <v>351.03060000000005</v>
      </c>
      <c r="H16" s="52">
        <f>E16*G16</f>
        <v>1010.9681280000001</v>
      </c>
    </row>
    <row r="17" spans="1:9" ht="15" thickBot="1" x14ac:dyDescent="0.3">
      <c r="B17" s="9"/>
      <c r="C17" s="10"/>
      <c r="D17" s="6"/>
      <c r="E17" s="11"/>
      <c r="G17" s="10"/>
      <c r="H17" s="10"/>
    </row>
    <row r="18" spans="1:9" ht="15.75" thickBot="1" x14ac:dyDescent="0.3">
      <c r="A18" s="32"/>
      <c r="B18" s="34" t="s">
        <v>164</v>
      </c>
      <c r="C18" s="287" t="s">
        <v>28</v>
      </c>
      <c r="D18" s="287"/>
      <c r="E18" s="287"/>
      <c r="F18" s="287"/>
      <c r="G18" s="288"/>
      <c r="H18" s="39" t="s">
        <v>30</v>
      </c>
      <c r="I18" s="33">
        <v>0</v>
      </c>
    </row>
    <row r="19" spans="1:9" s="25" customFormat="1" ht="15.75" thickBot="1" x14ac:dyDescent="0.3">
      <c r="A19" s="22"/>
      <c r="B19" s="22"/>
      <c r="C19" s="22"/>
      <c r="E19" s="29"/>
      <c r="G19" s="30"/>
      <c r="H19" s="31"/>
      <c r="I19" s="28"/>
    </row>
    <row r="20" spans="1:9" ht="41.25" customHeight="1" x14ac:dyDescent="0.25">
      <c r="A20" s="53" t="s">
        <v>27</v>
      </c>
      <c r="B20" s="295" t="s">
        <v>20</v>
      </c>
      <c r="C20" s="295"/>
      <c r="D20" s="56" t="s">
        <v>18</v>
      </c>
      <c r="E20" s="57">
        <v>1000</v>
      </c>
      <c r="F20" s="58" t="s">
        <v>8</v>
      </c>
      <c r="G20" s="291" t="s">
        <v>20</v>
      </c>
      <c r="H20" s="292"/>
    </row>
    <row r="21" spans="1:9" ht="43.5" customHeight="1" thickBot="1" x14ac:dyDescent="0.3">
      <c r="A21" s="62" t="s">
        <v>166</v>
      </c>
      <c r="B21" s="296" t="s">
        <v>20</v>
      </c>
      <c r="C21" s="296"/>
      <c r="D21" s="64" t="s">
        <v>19</v>
      </c>
      <c r="E21" s="65">
        <v>1000</v>
      </c>
      <c r="F21" s="66" t="s">
        <v>8</v>
      </c>
      <c r="G21" s="293" t="s">
        <v>20</v>
      </c>
      <c r="H21" s="294"/>
    </row>
    <row r="22" spans="1:9" ht="15" thickBot="1" x14ac:dyDescent="0.3">
      <c r="B22" s="9"/>
      <c r="C22" s="10"/>
      <c r="D22" s="6"/>
      <c r="E22" s="11"/>
      <c r="G22" s="10"/>
      <c r="H22" s="10"/>
    </row>
    <row r="23" spans="1:9" ht="15.75" thickBot="1" x14ac:dyDescent="0.3">
      <c r="A23" s="32"/>
      <c r="B23" s="40" t="s">
        <v>167</v>
      </c>
      <c r="C23" s="287" t="s">
        <v>21</v>
      </c>
      <c r="D23" s="287"/>
      <c r="E23" s="287"/>
      <c r="F23" s="287"/>
      <c r="G23" s="288"/>
      <c r="H23" s="39" t="s">
        <v>30</v>
      </c>
      <c r="I23" s="33">
        <f>SUM(H25:H25)</f>
        <v>718.28085599999986</v>
      </c>
    </row>
    <row r="24" spans="1:9" ht="15.75" thickBot="1" x14ac:dyDescent="0.3">
      <c r="A24" s="42"/>
      <c r="B24" s="46"/>
      <c r="C24" s="42"/>
      <c r="D24" s="42"/>
      <c r="E24" s="42"/>
      <c r="F24" s="42"/>
      <c r="G24" s="42"/>
      <c r="H24" s="44"/>
      <c r="I24" s="45"/>
    </row>
    <row r="25" spans="1:9" ht="15.75" thickBot="1" x14ac:dyDescent="0.3">
      <c r="A25" s="47" t="s">
        <v>29</v>
      </c>
      <c r="B25" s="74" t="s">
        <v>98</v>
      </c>
      <c r="C25" s="49">
        <v>0.36</v>
      </c>
      <c r="D25" s="75" t="s">
        <v>99</v>
      </c>
      <c r="E25" s="69">
        <f>10.15+26.25+3.82+10.36+7.89+4.97+6.1+4.58+5.85+1.39+19.56+4.6+11.2+21.4+4.9+6+4+36.25+116+8+10.15+104.1*2+104.75*2+104.66*2+218.46*2+6.1+4.58+5.85+1.39+160.65+69.5</f>
        <v>1635.4299999999998</v>
      </c>
      <c r="F25" s="51" t="s">
        <v>14</v>
      </c>
      <c r="G25" s="49">
        <f t="shared" ref="G25" si="0">(C25*$I$8)+C25</f>
        <v>0.43919999999999998</v>
      </c>
      <c r="H25" s="52">
        <f>E25*G25</f>
        <v>718.28085599999986</v>
      </c>
      <c r="I25" s="45"/>
    </row>
    <row r="26" spans="1:9" x14ac:dyDescent="0.25">
      <c r="B26" s="9"/>
      <c r="C26" s="10"/>
      <c r="D26" s="6"/>
      <c r="E26" s="11"/>
      <c r="G26" s="10"/>
      <c r="H26" s="10"/>
    </row>
    <row r="27" spans="1:9" ht="15" thickBot="1" x14ac:dyDescent="0.3"/>
    <row r="28" spans="1:9" ht="15.75" thickBot="1" x14ac:dyDescent="0.3">
      <c r="A28" s="32"/>
      <c r="B28" s="34" t="s">
        <v>168</v>
      </c>
      <c r="C28" s="287" t="s">
        <v>108</v>
      </c>
      <c r="D28" s="287"/>
      <c r="E28" s="287"/>
      <c r="F28" s="287"/>
      <c r="G28" s="288"/>
      <c r="H28" s="39" t="s">
        <v>30</v>
      </c>
      <c r="I28" s="33">
        <f>SUM(H30:H30)</f>
        <v>2353.3067999999998</v>
      </c>
    </row>
    <row r="29" spans="1:9" ht="15.75" thickBot="1" x14ac:dyDescent="0.3">
      <c r="A29" s="42"/>
      <c r="B29" s="43"/>
      <c r="C29" s="42"/>
      <c r="D29" s="42"/>
      <c r="E29" s="42"/>
      <c r="F29" s="42"/>
      <c r="G29" s="42"/>
      <c r="H29" s="44"/>
      <c r="I29" s="45"/>
    </row>
    <row r="30" spans="1:9" ht="43.5" thickBot="1" x14ac:dyDescent="0.3">
      <c r="A30" s="47" t="s">
        <v>169</v>
      </c>
      <c r="B30" s="68" t="s">
        <v>109</v>
      </c>
      <c r="C30" s="49">
        <v>1928.94</v>
      </c>
      <c r="D30" s="48" t="s">
        <v>110</v>
      </c>
      <c r="E30" s="50">
        <v>1</v>
      </c>
      <c r="F30" s="51" t="s">
        <v>111</v>
      </c>
      <c r="G30" s="49">
        <f>C30*1.22</f>
        <v>2353.3067999999998</v>
      </c>
      <c r="H30" s="52">
        <f>E30*G30</f>
        <v>2353.3067999999998</v>
      </c>
    </row>
    <row r="31" spans="1:9" s="25" customFormat="1" x14ac:dyDescent="0.25">
      <c r="A31" s="192"/>
      <c r="B31" s="192"/>
      <c r="C31" s="193"/>
      <c r="D31" s="194" t="s">
        <v>112</v>
      </c>
      <c r="E31" s="195"/>
      <c r="F31" s="196"/>
      <c r="G31" s="193"/>
      <c r="H31" s="193"/>
    </row>
    <row r="32" spans="1:9" ht="15" thickBot="1" x14ac:dyDescent="0.3">
      <c r="B32" s="9"/>
      <c r="C32" s="10"/>
      <c r="D32" s="6"/>
      <c r="G32" s="10"/>
      <c r="H32" s="10"/>
    </row>
    <row r="33" spans="1:9" ht="18.75" thickBot="1" x14ac:dyDescent="0.3">
      <c r="A33" s="36" t="s">
        <v>35</v>
      </c>
      <c r="B33" s="286" t="s">
        <v>113</v>
      </c>
      <c r="C33" s="286"/>
      <c r="D33" s="286"/>
      <c r="E33" s="286"/>
      <c r="F33" s="286"/>
      <c r="G33" s="290"/>
      <c r="H33" s="41" t="s">
        <v>30</v>
      </c>
      <c r="I33" s="35">
        <f>H36+H42+H43</f>
        <v>175969.25348440002</v>
      </c>
    </row>
    <row r="34" spans="1:9" x14ac:dyDescent="0.25">
      <c r="G34" s="10"/>
      <c r="H34" s="10"/>
    </row>
    <row r="35" spans="1:9" ht="15" thickBot="1" x14ac:dyDescent="0.3">
      <c r="A35" s="192"/>
      <c r="B35" s="197"/>
      <c r="C35" s="193"/>
      <c r="D35" s="198" t="s">
        <v>114</v>
      </c>
      <c r="E35" s="199"/>
      <c r="F35" s="196"/>
      <c r="G35" s="193"/>
      <c r="H35" s="193"/>
    </row>
    <row r="36" spans="1:9" ht="29.25" thickBot="1" x14ac:dyDescent="0.3">
      <c r="A36" s="247" t="s">
        <v>10</v>
      </c>
      <c r="B36" s="48" t="s">
        <v>115</v>
      </c>
      <c r="C36" s="248">
        <v>1.78</v>
      </c>
      <c r="D36" s="48" t="s">
        <v>116</v>
      </c>
      <c r="E36" s="249">
        <f>21.07+279.889+2010</f>
        <v>2310.9589999999998</v>
      </c>
      <c r="F36" s="254" t="s">
        <v>8</v>
      </c>
      <c r="G36" s="248">
        <f t="shared" ref="G36" si="1">(C36*$I$8)+C36</f>
        <v>2.1716000000000002</v>
      </c>
      <c r="H36" s="250">
        <f>E36*G36</f>
        <v>5018.4785644000003</v>
      </c>
    </row>
    <row r="37" spans="1:9" ht="15" thickBot="1" x14ac:dyDescent="0.3">
      <c r="A37" s="194"/>
      <c r="B37" s="194"/>
      <c r="C37" s="251"/>
      <c r="D37" s="2" t="s">
        <v>184</v>
      </c>
      <c r="E37" s="252"/>
      <c r="F37" s="255"/>
      <c r="G37" s="194"/>
      <c r="H37" s="251"/>
      <c r="I37" s="196"/>
    </row>
    <row r="38" spans="1:9" x14ac:dyDescent="0.25">
      <c r="A38" s="226" t="s">
        <v>170</v>
      </c>
      <c r="B38" s="56" t="s">
        <v>190</v>
      </c>
      <c r="C38" s="243">
        <v>18.05</v>
      </c>
      <c r="D38" s="56" t="s">
        <v>191</v>
      </c>
      <c r="E38" s="245">
        <v>10</v>
      </c>
      <c r="F38" s="164" t="s">
        <v>192</v>
      </c>
      <c r="G38" s="262">
        <f>C38*1.22</f>
        <v>22.021000000000001</v>
      </c>
      <c r="H38" s="241">
        <f>E38*G38</f>
        <v>220.21</v>
      </c>
      <c r="I38" s="196"/>
    </row>
    <row r="39" spans="1:9" ht="42.75" x14ac:dyDescent="0.25">
      <c r="A39" s="227" t="s">
        <v>171</v>
      </c>
      <c r="B39" s="60" t="s">
        <v>186</v>
      </c>
      <c r="C39" s="260">
        <v>22.39</v>
      </c>
      <c r="D39" s="60" t="s">
        <v>187</v>
      </c>
      <c r="E39" s="261">
        <v>10</v>
      </c>
      <c r="F39" s="229" t="s">
        <v>189</v>
      </c>
      <c r="G39" s="264">
        <f>C39*1.22</f>
        <v>27.315799999999999</v>
      </c>
      <c r="H39" s="265">
        <f>E39*G39</f>
        <v>273.15800000000002</v>
      </c>
    </row>
    <row r="40" spans="1:9" ht="29.25" thickBot="1" x14ac:dyDescent="0.3">
      <c r="A40" s="228" t="s">
        <v>31</v>
      </c>
      <c r="B40" s="64" t="s">
        <v>185</v>
      </c>
      <c r="C40" s="244">
        <v>21.58</v>
      </c>
      <c r="D40" s="64" t="s">
        <v>188</v>
      </c>
      <c r="E40" s="246">
        <v>10</v>
      </c>
      <c r="F40" s="165" t="s">
        <v>189</v>
      </c>
      <c r="G40" s="263">
        <f>C40*1.22</f>
        <v>26.327599999999997</v>
      </c>
      <c r="H40" s="242">
        <f>E40*G40</f>
        <v>263.27599999999995</v>
      </c>
    </row>
    <row r="41" spans="1:9" ht="15" thickBot="1" x14ac:dyDescent="0.3">
      <c r="A41" s="256"/>
      <c r="B41" s="256"/>
      <c r="C41" s="257"/>
      <c r="D41" s="194" t="s">
        <v>117</v>
      </c>
      <c r="E41" s="258"/>
      <c r="F41" s="259"/>
      <c r="G41" s="256"/>
      <c r="H41" s="257"/>
    </row>
    <row r="42" spans="1:9" ht="28.5" x14ac:dyDescent="0.25">
      <c r="A42" s="226" t="s">
        <v>32</v>
      </c>
      <c r="B42" s="56" t="s">
        <v>118</v>
      </c>
      <c r="C42" s="243">
        <v>59.64</v>
      </c>
      <c r="D42" s="56" t="s">
        <v>119</v>
      </c>
      <c r="E42" s="245">
        <f>2010</f>
        <v>2010</v>
      </c>
      <c r="F42" s="164" t="s">
        <v>8</v>
      </c>
      <c r="G42" s="243">
        <f>(C42*$I$8)+C42</f>
        <v>72.760800000000003</v>
      </c>
      <c r="H42" s="241">
        <f>G42*E42</f>
        <v>146249.20800000001</v>
      </c>
    </row>
    <row r="43" spans="1:9" ht="29.25" thickBot="1" x14ac:dyDescent="0.3">
      <c r="A43" s="228" t="s">
        <v>193</v>
      </c>
      <c r="B43" s="64" t="s">
        <v>120</v>
      </c>
      <c r="C43" s="244">
        <v>65.400000000000006</v>
      </c>
      <c r="D43" s="64" t="s">
        <v>121</v>
      </c>
      <c r="E43" s="246">
        <f>21.07+279.89+8.63</f>
        <v>309.58999999999997</v>
      </c>
      <c r="F43" s="165" t="s">
        <v>8</v>
      </c>
      <c r="G43" s="244">
        <f>(C43*$I$8)+C43</f>
        <v>79.788000000000011</v>
      </c>
      <c r="H43" s="242">
        <f>G43*E43</f>
        <v>24701.566920000001</v>
      </c>
    </row>
    <row r="44" spans="1:9" ht="15" thickBot="1" x14ac:dyDescent="0.3">
      <c r="B44" s="12"/>
      <c r="C44" s="10"/>
      <c r="G44" s="10"/>
      <c r="H44" s="10"/>
    </row>
    <row r="45" spans="1:9" ht="18.75" thickBot="1" x14ac:dyDescent="0.3">
      <c r="A45" s="36" t="s">
        <v>36</v>
      </c>
      <c r="B45" s="286" t="s">
        <v>122</v>
      </c>
      <c r="C45" s="286"/>
      <c r="D45" s="286"/>
      <c r="E45" s="286"/>
      <c r="F45" s="286"/>
      <c r="G45" s="290"/>
      <c r="H45" s="41" t="s">
        <v>30</v>
      </c>
      <c r="I45" s="35">
        <f>SUM(H47:H47)</f>
        <v>32802.227079037199</v>
      </c>
    </row>
    <row r="46" spans="1:9" ht="15" thickBot="1" x14ac:dyDescent="0.3">
      <c r="B46" s="12"/>
      <c r="C46" s="10"/>
      <c r="G46" s="10"/>
      <c r="H46" s="10"/>
    </row>
    <row r="47" spans="1:9" ht="15" thickBot="1" x14ac:dyDescent="0.3">
      <c r="A47" s="47" t="s">
        <v>13</v>
      </c>
      <c r="B47" s="74" t="s">
        <v>199</v>
      </c>
      <c r="C47" s="49">
        <f>'Composição 1-Viga de Travamento'!G18</f>
        <v>2146.7134999999998</v>
      </c>
      <c r="D47" s="75" t="s">
        <v>158</v>
      </c>
      <c r="E47" s="69">
        <f>695.82*0.12*0.15</f>
        <v>12.524760000000001</v>
      </c>
      <c r="F47" s="51" t="s">
        <v>11</v>
      </c>
      <c r="G47" s="49">
        <f>(C47*$I$8)+C47</f>
        <v>2618.9904699999997</v>
      </c>
      <c r="H47" s="52">
        <f t="shared" ref="H47:H52" si="2">G47*E47</f>
        <v>32802.227079037199</v>
      </c>
    </row>
    <row r="48" spans="1:9" ht="15" thickBot="1" x14ac:dyDescent="0.3">
      <c r="B48" s="12"/>
      <c r="C48" s="10"/>
      <c r="D48" s="13"/>
      <c r="G48" s="14"/>
      <c r="H48" s="14"/>
    </row>
    <row r="49" spans="1:9" ht="18.75" thickBot="1" x14ac:dyDescent="0.3">
      <c r="A49" s="36" t="s">
        <v>37</v>
      </c>
      <c r="B49" s="286" t="s">
        <v>157</v>
      </c>
      <c r="C49" s="286"/>
      <c r="D49" s="286"/>
      <c r="E49" s="286"/>
      <c r="F49" s="286"/>
      <c r="G49" s="290"/>
      <c r="H49" s="41" t="s">
        <v>30</v>
      </c>
      <c r="I49" s="35">
        <f>H51+H52</f>
        <v>65476.469872000009</v>
      </c>
    </row>
    <row r="50" spans="1:9" ht="15" thickBot="1" x14ac:dyDescent="0.3">
      <c r="B50" s="12"/>
      <c r="C50" s="10"/>
      <c r="D50" s="13"/>
      <c r="G50" s="14"/>
      <c r="H50" s="14"/>
    </row>
    <row r="51" spans="1:9" ht="57" x14ac:dyDescent="0.25">
      <c r="A51" s="53" t="s">
        <v>33</v>
      </c>
      <c r="B51" s="54" t="s">
        <v>132</v>
      </c>
      <c r="C51" s="76">
        <v>43.36</v>
      </c>
      <c r="D51" s="56" t="s">
        <v>134</v>
      </c>
      <c r="E51" s="70">
        <f>1229.91-E52</f>
        <v>1138.9100000000001</v>
      </c>
      <c r="F51" s="58" t="s">
        <v>14</v>
      </c>
      <c r="G51" s="55">
        <f>(C51*$I$8)+C51</f>
        <v>52.8992</v>
      </c>
      <c r="H51" s="224">
        <f>G51*E51</f>
        <v>60247.427872000007</v>
      </c>
    </row>
    <row r="52" spans="1:9" ht="57.75" thickBot="1" x14ac:dyDescent="0.3">
      <c r="A52" s="62" t="s">
        <v>172</v>
      </c>
      <c r="B52" s="72" t="s">
        <v>133</v>
      </c>
      <c r="C52" s="63">
        <v>47.1</v>
      </c>
      <c r="D52" s="64" t="s">
        <v>135</v>
      </c>
      <c r="E52" s="73">
        <f>1.39+5.85+4.58+6.1+4.97+10.36+7.89+4.35+10.82+21.32+2.56+6.38+4.43</f>
        <v>91</v>
      </c>
      <c r="F52" s="66" t="s">
        <v>14</v>
      </c>
      <c r="G52" s="63">
        <f>(C52*$I$8)+C52</f>
        <v>57.462000000000003</v>
      </c>
      <c r="H52" s="67">
        <f t="shared" si="2"/>
        <v>5229.0420000000004</v>
      </c>
      <c r="I52" s="225"/>
    </row>
    <row r="53" spans="1:9" ht="15" thickBot="1" x14ac:dyDescent="0.3">
      <c r="B53" s="12"/>
      <c r="C53" s="10"/>
      <c r="G53" s="14"/>
      <c r="H53" s="14"/>
    </row>
    <row r="54" spans="1:9" ht="18.75" thickBot="1" x14ac:dyDescent="0.3">
      <c r="A54" s="36" t="s">
        <v>182</v>
      </c>
      <c r="B54" s="286" t="s">
        <v>156</v>
      </c>
      <c r="C54" s="286"/>
      <c r="D54" s="286"/>
      <c r="E54" s="286"/>
      <c r="F54" s="286"/>
      <c r="G54" s="290"/>
      <c r="H54" s="41" t="s">
        <v>30</v>
      </c>
      <c r="I54" s="35">
        <f>I64+I56</f>
        <v>104052.97045856</v>
      </c>
    </row>
    <row r="55" spans="1:9" ht="15.75" thickBot="1" x14ac:dyDescent="0.3">
      <c r="A55" s="21"/>
      <c r="B55" s="16"/>
      <c r="C55" s="14"/>
      <c r="D55" s="17"/>
      <c r="E55" s="18"/>
      <c r="F55" s="15"/>
      <c r="G55" s="14"/>
      <c r="H55" s="19"/>
      <c r="I55" s="20"/>
    </row>
    <row r="56" spans="1:9" ht="15.75" thickBot="1" x14ac:dyDescent="0.3">
      <c r="A56" s="32"/>
      <c r="B56" s="34" t="s">
        <v>173</v>
      </c>
      <c r="C56" s="287" t="s">
        <v>141</v>
      </c>
      <c r="D56" s="287"/>
      <c r="E56" s="287"/>
      <c r="F56" s="287"/>
      <c r="G56" s="288"/>
      <c r="H56" s="38" t="s">
        <v>30</v>
      </c>
      <c r="I56" s="33">
        <f>SUM(H58:H62)</f>
        <v>38697.539753599995</v>
      </c>
    </row>
    <row r="57" spans="1:9" ht="15.75" thickBot="1" x14ac:dyDescent="0.3">
      <c r="A57" s="22"/>
      <c r="B57" s="22"/>
      <c r="C57" s="22"/>
      <c r="D57" s="23"/>
      <c r="E57" s="24"/>
      <c r="F57" s="25"/>
      <c r="G57" s="26"/>
      <c r="H57" s="27"/>
      <c r="I57" s="28"/>
    </row>
    <row r="58" spans="1:9" ht="28.5" x14ac:dyDescent="0.25">
      <c r="A58" s="226" t="s">
        <v>174</v>
      </c>
      <c r="B58" s="162" t="s">
        <v>115</v>
      </c>
      <c r="C58" s="55">
        <v>1.78</v>
      </c>
      <c r="D58" s="56" t="s">
        <v>116</v>
      </c>
      <c r="E58" s="58">
        <v>448.08</v>
      </c>
      <c r="F58" s="58" t="s">
        <v>8</v>
      </c>
      <c r="G58" s="230">
        <f>C58*1.22</f>
        <v>2.1716000000000002</v>
      </c>
      <c r="H58" s="224">
        <f>E58*G58</f>
        <v>973.0505280000001</v>
      </c>
      <c r="I58" s="28"/>
    </row>
    <row r="59" spans="1:9" ht="28.5" x14ac:dyDescent="0.25">
      <c r="A59" s="227" t="s">
        <v>175</v>
      </c>
      <c r="B59" s="229" t="s">
        <v>136</v>
      </c>
      <c r="C59" s="59">
        <v>93.07</v>
      </c>
      <c r="D59" s="60" t="s">
        <v>138</v>
      </c>
      <c r="E59" s="71">
        <f>E58*0.4</f>
        <v>179.232</v>
      </c>
      <c r="F59" s="61" t="s">
        <v>11</v>
      </c>
      <c r="G59" s="231">
        <f>C59*1.22</f>
        <v>113.54539999999999</v>
      </c>
      <c r="H59" s="233">
        <f>E59*G59</f>
        <v>20350.969132799997</v>
      </c>
      <c r="I59" s="28"/>
    </row>
    <row r="60" spans="1:9" ht="28.5" x14ac:dyDescent="0.25">
      <c r="A60" s="227" t="s">
        <v>176</v>
      </c>
      <c r="B60" s="229" t="s">
        <v>137</v>
      </c>
      <c r="C60" s="59">
        <v>0.73</v>
      </c>
      <c r="D60" s="60" t="s">
        <v>139</v>
      </c>
      <c r="E60" s="61">
        <v>1879.52</v>
      </c>
      <c r="F60" s="61" t="s">
        <v>142</v>
      </c>
      <c r="G60" s="231">
        <f t="shared" ref="G60:G61" si="3">C60*1.22</f>
        <v>0.89059999999999995</v>
      </c>
      <c r="H60" s="233">
        <f t="shared" ref="H60:H61" si="4">E60*G60</f>
        <v>1673.9005119999999</v>
      </c>
      <c r="I60" s="28"/>
    </row>
    <row r="61" spans="1:9" ht="42.75" x14ac:dyDescent="0.25">
      <c r="A61" s="227" t="s">
        <v>177</v>
      </c>
      <c r="B61" s="229" t="s">
        <v>22</v>
      </c>
      <c r="C61" s="59">
        <v>135.94</v>
      </c>
      <c r="D61" s="60" t="s">
        <v>140</v>
      </c>
      <c r="E61" s="71">
        <f>E58*0.2</f>
        <v>89.616</v>
      </c>
      <c r="F61" s="61" t="s">
        <v>11</v>
      </c>
      <c r="G61" s="231">
        <f t="shared" si="3"/>
        <v>165.8468</v>
      </c>
      <c r="H61" s="233">
        <f t="shared" si="4"/>
        <v>14862.526828800001</v>
      </c>
      <c r="I61" s="28"/>
    </row>
    <row r="62" spans="1:9" ht="29.25" thickBot="1" x14ac:dyDescent="0.3">
      <c r="A62" s="228" t="s">
        <v>178</v>
      </c>
      <c r="B62" s="163" t="s">
        <v>137</v>
      </c>
      <c r="C62" s="63">
        <v>0.73</v>
      </c>
      <c r="D62" s="64" t="s">
        <v>139</v>
      </c>
      <c r="E62" s="66">
        <v>939.92</v>
      </c>
      <c r="F62" s="66" t="s">
        <v>142</v>
      </c>
      <c r="G62" s="232">
        <f>C62*1.22</f>
        <v>0.89059999999999995</v>
      </c>
      <c r="H62" s="234">
        <f>G62*E62</f>
        <v>837.0927519999999</v>
      </c>
      <c r="I62" s="28"/>
    </row>
    <row r="63" spans="1:9" ht="15" thickBot="1" x14ac:dyDescent="0.3">
      <c r="B63" s="12"/>
      <c r="C63" s="10"/>
      <c r="G63" s="10"/>
      <c r="H63" s="10"/>
    </row>
    <row r="64" spans="1:9" ht="15.75" thickBot="1" x14ac:dyDescent="0.3">
      <c r="A64" s="32"/>
      <c r="B64" s="34" t="s">
        <v>179</v>
      </c>
      <c r="C64" s="287" t="s">
        <v>154</v>
      </c>
      <c r="D64" s="287"/>
      <c r="E64" s="287"/>
      <c r="F64" s="287"/>
      <c r="G64" s="288"/>
      <c r="H64" s="39" t="s">
        <v>30</v>
      </c>
      <c r="I64" s="33">
        <f>SUM(H66:H66)</f>
        <v>65355.430704960003</v>
      </c>
    </row>
    <row r="65" spans="1:9" ht="15.75" thickBot="1" x14ac:dyDescent="0.3">
      <c r="A65" s="42"/>
      <c r="B65" s="43"/>
      <c r="C65" s="42"/>
      <c r="D65" s="42"/>
      <c r="E65" s="42"/>
      <c r="F65" s="42"/>
      <c r="G65" s="42"/>
      <c r="H65" s="44"/>
      <c r="I65" s="45"/>
    </row>
    <row r="66" spans="1:9" ht="50.25" customHeight="1" thickBot="1" x14ac:dyDescent="0.3">
      <c r="A66" s="47" t="s">
        <v>180</v>
      </c>
      <c r="B66" s="68" t="s">
        <v>23</v>
      </c>
      <c r="C66" s="49">
        <f>'Composição 2-Piso em Concreto'!G24</f>
        <v>119.55460000000001</v>
      </c>
      <c r="D66" s="48" t="s">
        <v>155</v>
      </c>
      <c r="E66" s="50">
        <f>E58</f>
        <v>448.08</v>
      </c>
      <c r="F66" s="51" t="s">
        <v>111</v>
      </c>
      <c r="G66" s="49">
        <f>C66*1.22</f>
        <v>145.85661200000001</v>
      </c>
      <c r="H66" s="52">
        <f>E66*G66</f>
        <v>65355.430704960003</v>
      </c>
    </row>
    <row r="67" spans="1:9" ht="15" thickBot="1" x14ac:dyDescent="0.3">
      <c r="B67" s="12"/>
      <c r="C67" s="10"/>
      <c r="G67" s="10"/>
      <c r="H67" s="10"/>
    </row>
    <row r="68" spans="1:9" ht="18.75" thickBot="1" x14ac:dyDescent="0.3">
      <c r="A68" s="36" t="s">
        <v>24</v>
      </c>
      <c r="B68" s="286" t="s">
        <v>159</v>
      </c>
      <c r="C68" s="286"/>
      <c r="D68" s="286"/>
      <c r="E68" s="286"/>
      <c r="F68" s="286"/>
      <c r="G68" s="290"/>
      <c r="H68" s="41" t="s">
        <v>30</v>
      </c>
      <c r="I68" s="35">
        <f>H70</f>
        <v>2294.3808000000004</v>
      </c>
    </row>
    <row r="69" spans="1:9" ht="15" thickBot="1" x14ac:dyDescent="0.3">
      <c r="B69" s="12"/>
      <c r="C69" s="10"/>
      <c r="G69" s="10"/>
      <c r="H69" s="10"/>
    </row>
    <row r="70" spans="1:9" ht="57.75" thickBot="1" x14ac:dyDescent="0.3">
      <c r="A70" s="47" t="s">
        <v>181</v>
      </c>
      <c r="B70" s="74" t="s">
        <v>160</v>
      </c>
      <c r="C70" s="49">
        <v>19.59</v>
      </c>
      <c r="D70" s="48" t="s">
        <v>161</v>
      </c>
      <c r="E70" s="69">
        <f>0.4*3*60+0.4*2*30</f>
        <v>96.000000000000014</v>
      </c>
      <c r="F70" s="51" t="s">
        <v>15</v>
      </c>
      <c r="G70" s="49">
        <f>C70*1.22</f>
        <v>23.899799999999999</v>
      </c>
      <c r="H70" s="52">
        <f>G70*E70</f>
        <v>2294.3808000000004</v>
      </c>
    </row>
    <row r="71" spans="1:9" x14ac:dyDescent="0.25">
      <c r="B71" s="12"/>
      <c r="C71" s="10"/>
      <c r="G71" s="10"/>
      <c r="H71" s="10"/>
    </row>
    <row r="72" spans="1:9" ht="15" thickBot="1" x14ac:dyDescent="0.3">
      <c r="C72" s="10"/>
      <c r="G72" s="10"/>
      <c r="H72" s="10"/>
    </row>
    <row r="73" spans="1:9" ht="20.25" customHeight="1" thickBot="1" x14ac:dyDescent="0.3">
      <c r="A73" s="274" t="s">
        <v>49</v>
      </c>
      <c r="B73" s="275"/>
      <c r="C73" s="275"/>
      <c r="D73" s="275"/>
      <c r="E73" s="275"/>
      <c r="F73" s="275"/>
      <c r="G73" s="275"/>
      <c r="H73" s="275"/>
      <c r="I73" s="253">
        <f>I68+I54+I49+I45+I33+I12</f>
        <v>384677.85747799726</v>
      </c>
    </row>
    <row r="74" spans="1:9" x14ac:dyDescent="0.25">
      <c r="C74" s="10"/>
      <c r="G74" s="10"/>
      <c r="H74" s="10"/>
    </row>
    <row r="75" spans="1:9" x14ac:dyDescent="0.25">
      <c r="A75" s="9" t="s">
        <v>53</v>
      </c>
      <c r="C75" s="10"/>
      <c r="G75" s="10"/>
      <c r="H75" s="10"/>
    </row>
    <row r="76" spans="1:9" x14ac:dyDescent="0.25">
      <c r="C76" s="10"/>
      <c r="E76" s="289" t="s">
        <v>198</v>
      </c>
      <c r="F76" s="289"/>
      <c r="G76" s="289"/>
      <c r="H76" s="289"/>
      <c r="I76" s="289"/>
    </row>
    <row r="77" spans="1:9" ht="15.75" x14ac:dyDescent="0.25">
      <c r="A77" s="103" t="s">
        <v>56</v>
      </c>
      <c r="C77" s="10"/>
      <c r="G77" s="10"/>
      <c r="H77" s="10"/>
    </row>
    <row r="78" spans="1:9" ht="15.75" x14ac:dyDescent="0.25">
      <c r="A78" s="103" t="s">
        <v>55</v>
      </c>
      <c r="C78" s="10"/>
      <c r="G78" s="10"/>
      <c r="H78" s="10"/>
    </row>
    <row r="79" spans="1:9" ht="15.75" x14ac:dyDescent="0.25">
      <c r="A79" s="103" t="s">
        <v>54</v>
      </c>
      <c r="C79" s="10"/>
      <c r="F79" s="1" t="s">
        <v>59</v>
      </c>
      <c r="G79" s="10"/>
      <c r="H79" s="10"/>
    </row>
    <row r="80" spans="1:9" x14ac:dyDescent="0.25">
      <c r="C80" s="10"/>
      <c r="F80" s="1" t="s">
        <v>57</v>
      </c>
      <c r="G80" s="10"/>
      <c r="H80" s="10"/>
    </row>
    <row r="81" spans="1:8" x14ac:dyDescent="0.25">
      <c r="A81" s="9" t="s">
        <v>195</v>
      </c>
      <c r="C81" s="10"/>
      <c r="F81" s="1" t="s">
        <v>60</v>
      </c>
      <c r="G81" s="10"/>
      <c r="H81" s="10"/>
    </row>
    <row r="82" spans="1:8" x14ac:dyDescent="0.25">
      <c r="A82" s="9" t="s">
        <v>96</v>
      </c>
      <c r="C82" s="10"/>
      <c r="F82" s="1" t="s">
        <v>58</v>
      </c>
      <c r="G82" s="10"/>
      <c r="H82" s="10"/>
    </row>
    <row r="83" spans="1:8" x14ac:dyDescent="0.25">
      <c r="C83" s="10"/>
      <c r="G83" s="10"/>
      <c r="H83" s="10"/>
    </row>
    <row r="84" spans="1:8" x14ac:dyDescent="0.25">
      <c r="C84" s="10"/>
      <c r="G84" s="10"/>
      <c r="H84" s="10"/>
    </row>
    <row r="85" spans="1:8" x14ac:dyDescent="0.25">
      <c r="C85" s="10"/>
      <c r="G85" s="10"/>
      <c r="H85" s="10"/>
    </row>
    <row r="86" spans="1:8" x14ac:dyDescent="0.25">
      <c r="C86" s="10"/>
      <c r="G86" s="10"/>
      <c r="H86" s="10"/>
    </row>
    <row r="87" spans="1:8" x14ac:dyDescent="0.25">
      <c r="C87" s="10"/>
      <c r="G87" s="10"/>
      <c r="H87" s="10"/>
    </row>
    <row r="88" spans="1:8" x14ac:dyDescent="0.25">
      <c r="C88" s="10"/>
      <c r="G88" s="10"/>
      <c r="H88" s="10"/>
    </row>
    <row r="89" spans="1:8" x14ac:dyDescent="0.25">
      <c r="C89" s="10"/>
      <c r="G89" s="10"/>
      <c r="H89" s="10"/>
    </row>
    <row r="90" spans="1:8" x14ac:dyDescent="0.25">
      <c r="C90" s="10"/>
      <c r="G90" s="10"/>
      <c r="H90" s="10"/>
    </row>
    <row r="91" spans="1:8" x14ac:dyDescent="0.25">
      <c r="C91" s="10"/>
      <c r="G91" s="10"/>
      <c r="H91" s="10"/>
    </row>
    <row r="92" spans="1:8" x14ac:dyDescent="0.25">
      <c r="C92" s="10"/>
      <c r="G92" s="10"/>
      <c r="H92" s="10"/>
    </row>
    <row r="93" spans="1:8" x14ac:dyDescent="0.25">
      <c r="C93" s="10"/>
      <c r="G93" s="10"/>
      <c r="H93" s="10"/>
    </row>
    <row r="94" spans="1:8" x14ac:dyDescent="0.25">
      <c r="C94" s="10"/>
      <c r="G94" s="10"/>
      <c r="H94" s="10"/>
    </row>
    <row r="95" spans="1:8" x14ac:dyDescent="0.25">
      <c r="C95" s="10"/>
      <c r="G95" s="10"/>
      <c r="H95" s="10"/>
    </row>
    <row r="96" spans="1:8" x14ac:dyDescent="0.25">
      <c r="C96" s="10"/>
      <c r="G96" s="10"/>
      <c r="H96" s="10"/>
    </row>
    <row r="97" spans="3:8" x14ac:dyDescent="0.25">
      <c r="C97" s="10"/>
      <c r="G97" s="10"/>
      <c r="H97" s="10"/>
    </row>
    <row r="98" spans="3:8" x14ac:dyDescent="0.25">
      <c r="G98" s="10"/>
      <c r="H98" s="10"/>
    </row>
    <row r="99" spans="3:8" x14ac:dyDescent="0.25">
      <c r="G99" s="10"/>
      <c r="H99" s="10"/>
    </row>
    <row r="100" spans="3:8" x14ac:dyDescent="0.25">
      <c r="G100" s="10"/>
      <c r="H100" s="10"/>
    </row>
    <row r="101" spans="3:8" x14ac:dyDescent="0.25">
      <c r="G101" s="10"/>
      <c r="H101" s="10"/>
    </row>
    <row r="102" spans="3:8" x14ac:dyDescent="0.25">
      <c r="G102" s="10"/>
      <c r="H102" s="10"/>
    </row>
    <row r="103" spans="3:8" x14ac:dyDescent="0.25">
      <c r="G103" s="10"/>
      <c r="H103" s="10"/>
    </row>
  </sheetData>
  <mergeCells count="25">
    <mergeCell ref="E76:I76"/>
    <mergeCell ref="C56:G56"/>
    <mergeCell ref="C64:G64"/>
    <mergeCell ref="B68:G68"/>
    <mergeCell ref="G20:H20"/>
    <mergeCell ref="G21:H21"/>
    <mergeCell ref="B20:C20"/>
    <mergeCell ref="B21:C21"/>
    <mergeCell ref="B54:G54"/>
    <mergeCell ref="B33:G33"/>
    <mergeCell ref="B45:G45"/>
    <mergeCell ref="B49:G49"/>
    <mergeCell ref="A2:F4"/>
    <mergeCell ref="A73:H73"/>
    <mergeCell ref="B8:D8"/>
    <mergeCell ref="B5:D5"/>
    <mergeCell ref="B6:D6"/>
    <mergeCell ref="B7:D7"/>
    <mergeCell ref="E7:F8"/>
    <mergeCell ref="G7:H8"/>
    <mergeCell ref="B12:G12"/>
    <mergeCell ref="C14:G14"/>
    <mergeCell ref="C28:G28"/>
    <mergeCell ref="C18:G18"/>
    <mergeCell ref="C23:G23"/>
  </mergeCells>
  <phoneticPr fontId="2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F633B-2EAF-4A45-8BB9-0A3216A3BAB5}">
  <sheetPr>
    <pageSetUpPr fitToPage="1"/>
  </sheetPr>
  <dimension ref="A2:G23"/>
  <sheetViews>
    <sheetView zoomScaleNormal="100" workbookViewId="0">
      <selection activeCell="D23" sqref="D23:F23"/>
    </sheetView>
  </sheetViews>
  <sheetFormatPr defaultRowHeight="15" x14ac:dyDescent="0.25"/>
  <cols>
    <col min="1" max="1" width="8.5703125" customWidth="1"/>
    <col min="3" max="3" width="77.140625" customWidth="1"/>
    <col min="6" max="6" width="12.42578125" customWidth="1"/>
    <col min="7" max="7" width="12.140625" bestFit="1" customWidth="1"/>
    <col min="257" max="257" width="8.5703125" customWidth="1"/>
    <col min="259" max="259" width="77.140625" customWidth="1"/>
    <col min="262" max="262" width="12.42578125" customWidth="1"/>
    <col min="263" max="263" width="12.140625" bestFit="1" customWidth="1"/>
    <col min="513" max="513" width="8.5703125" customWidth="1"/>
    <col min="515" max="515" width="77.140625" customWidth="1"/>
    <col min="518" max="518" width="12.42578125" customWidth="1"/>
    <col min="519" max="519" width="12.140625" bestFit="1" customWidth="1"/>
    <col min="769" max="769" width="8.5703125" customWidth="1"/>
    <col min="771" max="771" width="77.140625" customWidth="1"/>
    <col min="774" max="774" width="12.42578125" customWidth="1"/>
    <col min="775" max="775" width="12.140625" bestFit="1" customWidth="1"/>
    <col min="1025" max="1025" width="8.5703125" customWidth="1"/>
    <col min="1027" max="1027" width="77.140625" customWidth="1"/>
    <col min="1030" max="1030" width="12.42578125" customWidth="1"/>
    <col min="1031" max="1031" width="12.140625" bestFit="1" customWidth="1"/>
    <col min="1281" max="1281" width="8.5703125" customWidth="1"/>
    <col min="1283" max="1283" width="77.140625" customWidth="1"/>
    <col min="1286" max="1286" width="12.42578125" customWidth="1"/>
    <col min="1287" max="1287" width="12.140625" bestFit="1" customWidth="1"/>
    <col min="1537" max="1537" width="8.5703125" customWidth="1"/>
    <col min="1539" max="1539" width="77.140625" customWidth="1"/>
    <col min="1542" max="1542" width="12.42578125" customWidth="1"/>
    <col min="1543" max="1543" width="12.140625" bestFit="1" customWidth="1"/>
    <col min="1793" max="1793" width="8.5703125" customWidth="1"/>
    <col min="1795" max="1795" width="77.140625" customWidth="1"/>
    <col min="1798" max="1798" width="12.42578125" customWidth="1"/>
    <col min="1799" max="1799" width="12.140625" bestFit="1" customWidth="1"/>
    <col min="2049" max="2049" width="8.5703125" customWidth="1"/>
    <col min="2051" max="2051" width="77.140625" customWidth="1"/>
    <col min="2054" max="2054" width="12.42578125" customWidth="1"/>
    <col min="2055" max="2055" width="12.140625" bestFit="1" customWidth="1"/>
    <col min="2305" max="2305" width="8.5703125" customWidth="1"/>
    <col min="2307" max="2307" width="77.140625" customWidth="1"/>
    <col min="2310" max="2310" width="12.42578125" customWidth="1"/>
    <col min="2311" max="2311" width="12.140625" bestFit="1" customWidth="1"/>
    <col min="2561" max="2561" width="8.5703125" customWidth="1"/>
    <col min="2563" max="2563" width="77.140625" customWidth="1"/>
    <col min="2566" max="2566" width="12.42578125" customWidth="1"/>
    <col min="2567" max="2567" width="12.140625" bestFit="1" customWidth="1"/>
    <col min="2817" max="2817" width="8.5703125" customWidth="1"/>
    <col min="2819" max="2819" width="77.140625" customWidth="1"/>
    <col min="2822" max="2822" width="12.42578125" customWidth="1"/>
    <col min="2823" max="2823" width="12.140625" bestFit="1" customWidth="1"/>
    <col min="3073" max="3073" width="8.5703125" customWidth="1"/>
    <col min="3075" max="3075" width="77.140625" customWidth="1"/>
    <col min="3078" max="3078" width="12.42578125" customWidth="1"/>
    <col min="3079" max="3079" width="12.140625" bestFit="1" customWidth="1"/>
    <col min="3329" max="3329" width="8.5703125" customWidth="1"/>
    <col min="3331" max="3331" width="77.140625" customWidth="1"/>
    <col min="3334" max="3334" width="12.42578125" customWidth="1"/>
    <col min="3335" max="3335" width="12.140625" bestFit="1" customWidth="1"/>
    <col min="3585" max="3585" width="8.5703125" customWidth="1"/>
    <col min="3587" max="3587" width="77.140625" customWidth="1"/>
    <col min="3590" max="3590" width="12.42578125" customWidth="1"/>
    <col min="3591" max="3591" width="12.140625" bestFit="1" customWidth="1"/>
    <col min="3841" max="3841" width="8.5703125" customWidth="1"/>
    <col min="3843" max="3843" width="77.140625" customWidth="1"/>
    <col min="3846" max="3846" width="12.42578125" customWidth="1"/>
    <col min="3847" max="3847" width="12.140625" bestFit="1" customWidth="1"/>
    <col min="4097" max="4097" width="8.5703125" customWidth="1"/>
    <col min="4099" max="4099" width="77.140625" customWidth="1"/>
    <col min="4102" max="4102" width="12.42578125" customWidth="1"/>
    <col min="4103" max="4103" width="12.140625" bestFit="1" customWidth="1"/>
    <col min="4353" max="4353" width="8.5703125" customWidth="1"/>
    <col min="4355" max="4355" width="77.140625" customWidth="1"/>
    <col min="4358" max="4358" width="12.42578125" customWidth="1"/>
    <col min="4359" max="4359" width="12.140625" bestFit="1" customWidth="1"/>
    <col min="4609" max="4609" width="8.5703125" customWidth="1"/>
    <col min="4611" max="4611" width="77.140625" customWidth="1"/>
    <col min="4614" max="4614" width="12.42578125" customWidth="1"/>
    <col min="4615" max="4615" width="12.140625" bestFit="1" customWidth="1"/>
    <col min="4865" max="4865" width="8.5703125" customWidth="1"/>
    <col min="4867" max="4867" width="77.140625" customWidth="1"/>
    <col min="4870" max="4870" width="12.42578125" customWidth="1"/>
    <col min="4871" max="4871" width="12.140625" bestFit="1" customWidth="1"/>
    <col min="5121" max="5121" width="8.5703125" customWidth="1"/>
    <col min="5123" max="5123" width="77.140625" customWidth="1"/>
    <col min="5126" max="5126" width="12.42578125" customWidth="1"/>
    <col min="5127" max="5127" width="12.140625" bestFit="1" customWidth="1"/>
    <col min="5377" max="5377" width="8.5703125" customWidth="1"/>
    <col min="5379" max="5379" width="77.140625" customWidth="1"/>
    <col min="5382" max="5382" width="12.42578125" customWidth="1"/>
    <col min="5383" max="5383" width="12.140625" bestFit="1" customWidth="1"/>
    <col min="5633" max="5633" width="8.5703125" customWidth="1"/>
    <col min="5635" max="5635" width="77.140625" customWidth="1"/>
    <col min="5638" max="5638" width="12.42578125" customWidth="1"/>
    <col min="5639" max="5639" width="12.140625" bestFit="1" customWidth="1"/>
    <col min="5889" max="5889" width="8.5703125" customWidth="1"/>
    <col min="5891" max="5891" width="77.140625" customWidth="1"/>
    <col min="5894" max="5894" width="12.42578125" customWidth="1"/>
    <col min="5895" max="5895" width="12.140625" bestFit="1" customWidth="1"/>
    <col min="6145" max="6145" width="8.5703125" customWidth="1"/>
    <col min="6147" max="6147" width="77.140625" customWidth="1"/>
    <col min="6150" max="6150" width="12.42578125" customWidth="1"/>
    <col min="6151" max="6151" width="12.140625" bestFit="1" customWidth="1"/>
    <col min="6401" max="6401" width="8.5703125" customWidth="1"/>
    <col min="6403" max="6403" width="77.140625" customWidth="1"/>
    <col min="6406" max="6406" width="12.42578125" customWidth="1"/>
    <col min="6407" max="6407" width="12.140625" bestFit="1" customWidth="1"/>
    <col min="6657" max="6657" width="8.5703125" customWidth="1"/>
    <col min="6659" max="6659" width="77.140625" customWidth="1"/>
    <col min="6662" max="6662" width="12.42578125" customWidth="1"/>
    <col min="6663" max="6663" width="12.140625" bestFit="1" customWidth="1"/>
    <col min="6913" max="6913" width="8.5703125" customWidth="1"/>
    <col min="6915" max="6915" width="77.140625" customWidth="1"/>
    <col min="6918" max="6918" width="12.42578125" customWidth="1"/>
    <col min="6919" max="6919" width="12.140625" bestFit="1" customWidth="1"/>
    <col min="7169" max="7169" width="8.5703125" customWidth="1"/>
    <col min="7171" max="7171" width="77.140625" customWidth="1"/>
    <col min="7174" max="7174" width="12.42578125" customWidth="1"/>
    <col min="7175" max="7175" width="12.140625" bestFit="1" customWidth="1"/>
    <col min="7425" max="7425" width="8.5703125" customWidth="1"/>
    <col min="7427" max="7427" width="77.140625" customWidth="1"/>
    <col min="7430" max="7430" width="12.42578125" customWidth="1"/>
    <col min="7431" max="7431" width="12.140625" bestFit="1" customWidth="1"/>
    <col min="7681" max="7681" width="8.5703125" customWidth="1"/>
    <col min="7683" max="7683" width="77.140625" customWidth="1"/>
    <col min="7686" max="7686" width="12.42578125" customWidth="1"/>
    <col min="7687" max="7687" width="12.140625" bestFit="1" customWidth="1"/>
    <col min="7937" max="7937" width="8.5703125" customWidth="1"/>
    <col min="7939" max="7939" width="77.140625" customWidth="1"/>
    <col min="7942" max="7942" width="12.42578125" customWidth="1"/>
    <col min="7943" max="7943" width="12.140625" bestFit="1" customWidth="1"/>
    <col min="8193" max="8193" width="8.5703125" customWidth="1"/>
    <col min="8195" max="8195" width="77.140625" customWidth="1"/>
    <col min="8198" max="8198" width="12.42578125" customWidth="1"/>
    <col min="8199" max="8199" width="12.140625" bestFit="1" customWidth="1"/>
    <col min="8449" max="8449" width="8.5703125" customWidth="1"/>
    <col min="8451" max="8451" width="77.140625" customWidth="1"/>
    <col min="8454" max="8454" width="12.42578125" customWidth="1"/>
    <col min="8455" max="8455" width="12.140625" bestFit="1" customWidth="1"/>
    <col min="8705" max="8705" width="8.5703125" customWidth="1"/>
    <col min="8707" max="8707" width="77.140625" customWidth="1"/>
    <col min="8710" max="8710" width="12.42578125" customWidth="1"/>
    <col min="8711" max="8711" width="12.140625" bestFit="1" customWidth="1"/>
    <col min="8961" max="8961" width="8.5703125" customWidth="1"/>
    <col min="8963" max="8963" width="77.140625" customWidth="1"/>
    <col min="8966" max="8966" width="12.42578125" customWidth="1"/>
    <col min="8967" max="8967" width="12.140625" bestFit="1" customWidth="1"/>
    <col min="9217" max="9217" width="8.5703125" customWidth="1"/>
    <col min="9219" max="9219" width="77.140625" customWidth="1"/>
    <col min="9222" max="9222" width="12.42578125" customWidth="1"/>
    <col min="9223" max="9223" width="12.140625" bestFit="1" customWidth="1"/>
    <col min="9473" max="9473" width="8.5703125" customWidth="1"/>
    <col min="9475" max="9475" width="77.140625" customWidth="1"/>
    <col min="9478" max="9478" width="12.42578125" customWidth="1"/>
    <col min="9479" max="9479" width="12.140625" bestFit="1" customWidth="1"/>
    <col min="9729" max="9729" width="8.5703125" customWidth="1"/>
    <col min="9731" max="9731" width="77.140625" customWidth="1"/>
    <col min="9734" max="9734" width="12.42578125" customWidth="1"/>
    <col min="9735" max="9735" width="12.140625" bestFit="1" customWidth="1"/>
    <col min="9985" max="9985" width="8.5703125" customWidth="1"/>
    <col min="9987" max="9987" width="77.140625" customWidth="1"/>
    <col min="9990" max="9990" width="12.42578125" customWidth="1"/>
    <col min="9991" max="9991" width="12.140625" bestFit="1" customWidth="1"/>
    <col min="10241" max="10241" width="8.5703125" customWidth="1"/>
    <col min="10243" max="10243" width="77.140625" customWidth="1"/>
    <col min="10246" max="10246" width="12.42578125" customWidth="1"/>
    <col min="10247" max="10247" width="12.140625" bestFit="1" customWidth="1"/>
    <col min="10497" max="10497" width="8.5703125" customWidth="1"/>
    <col min="10499" max="10499" width="77.140625" customWidth="1"/>
    <col min="10502" max="10502" width="12.42578125" customWidth="1"/>
    <col min="10503" max="10503" width="12.140625" bestFit="1" customWidth="1"/>
    <col min="10753" max="10753" width="8.5703125" customWidth="1"/>
    <col min="10755" max="10755" width="77.140625" customWidth="1"/>
    <col min="10758" max="10758" width="12.42578125" customWidth="1"/>
    <col min="10759" max="10759" width="12.140625" bestFit="1" customWidth="1"/>
    <col min="11009" max="11009" width="8.5703125" customWidth="1"/>
    <col min="11011" max="11011" width="77.140625" customWidth="1"/>
    <col min="11014" max="11014" width="12.42578125" customWidth="1"/>
    <col min="11015" max="11015" width="12.140625" bestFit="1" customWidth="1"/>
    <col min="11265" max="11265" width="8.5703125" customWidth="1"/>
    <col min="11267" max="11267" width="77.140625" customWidth="1"/>
    <col min="11270" max="11270" width="12.42578125" customWidth="1"/>
    <col min="11271" max="11271" width="12.140625" bestFit="1" customWidth="1"/>
    <col min="11521" max="11521" width="8.5703125" customWidth="1"/>
    <col min="11523" max="11523" width="77.140625" customWidth="1"/>
    <col min="11526" max="11526" width="12.42578125" customWidth="1"/>
    <col min="11527" max="11527" width="12.140625" bestFit="1" customWidth="1"/>
    <col min="11777" max="11777" width="8.5703125" customWidth="1"/>
    <col min="11779" max="11779" width="77.140625" customWidth="1"/>
    <col min="11782" max="11782" width="12.42578125" customWidth="1"/>
    <col min="11783" max="11783" width="12.140625" bestFit="1" customWidth="1"/>
    <col min="12033" max="12033" width="8.5703125" customWidth="1"/>
    <col min="12035" max="12035" width="77.140625" customWidth="1"/>
    <col min="12038" max="12038" width="12.42578125" customWidth="1"/>
    <col min="12039" max="12039" width="12.140625" bestFit="1" customWidth="1"/>
    <col min="12289" max="12289" width="8.5703125" customWidth="1"/>
    <col min="12291" max="12291" width="77.140625" customWidth="1"/>
    <col min="12294" max="12294" width="12.42578125" customWidth="1"/>
    <col min="12295" max="12295" width="12.140625" bestFit="1" customWidth="1"/>
    <col min="12545" max="12545" width="8.5703125" customWidth="1"/>
    <col min="12547" max="12547" width="77.140625" customWidth="1"/>
    <col min="12550" max="12550" width="12.42578125" customWidth="1"/>
    <col min="12551" max="12551" width="12.140625" bestFit="1" customWidth="1"/>
    <col min="12801" max="12801" width="8.5703125" customWidth="1"/>
    <col min="12803" max="12803" width="77.140625" customWidth="1"/>
    <col min="12806" max="12806" width="12.42578125" customWidth="1"/>
    <col min="12807" max="12807" width="12.140625" bestFit="1" customWidth="1"/>
    <col min="13057" max="13057" width="8.5703125" customWidth="1"/>
    <col min="13059" max="13059" width="77.140625" customWidth="1"/>
    <col min="13062" max="13062" width="12.42578125" customWidth="1"/>
    <col min="13063" max="13063" width="12.140625" bestFit="1" customWidth="1"/>
    <col min="13313" max="13313" width="8.5703125" customWidth="1"/>
    <col min="13315" max="13315" width="77.140625" customWidth="1"/>
    <col min="13318" max="13318" width="12.42578125" customWidth="1"/>
    <col min="13319" max="13319" width="12.140625" bestFit="1" customWidth="1"/>
    <col min="13569" max="13569" width="8.5703125" customWidth="1"/>
    <col min="13571" max="13571" width="77.140625" customWidth="1"/>
    <col min="13574" max="13574" width="12.42578125" customWidth="1"/>
    <col min="13575" max="13575" width="12.140625" bestFit="1" customWidth="1"/>
    <col min="13825" max="13825" width="8.5703125" customWidth="1"/>
    <col min="13827" max="13827" width="77.140625" customWidth="1"/>
    <col min="13830" max="13830" width="12.42578125" customWidth="1"/>
    <col min="13831" max="13831" width="12.140625" bestFit="1" customWidth="1"/>
    <col min="14081" max="14081" width="8.5703125" customWidth="1"/>
    <col min="14083" max="14083" width="77.140625" customWidth="1"/>
    <col min="14086" max="14086" width="12.42578125" customWidth="1"/>
    <col min="14087" max="14087" width="12.140625" bestFit="1" customWidth="1"/>
    <col min="14337" max="14337" width="8.5703125" customWidth="1"/>
    <col min="14339" max="14339" width="77.140625" customWidth="1"/>
    <col min="14342" max="14342" width="12.42578125" customWidth="1"/>
    <col min="14343" max="14343" width="12.140625" bestFit="1" customWidth="1"/>
    <col min="14593" max="14593" width="8.5703125" customWidth="1"/>
    <col min="14595" max="14595" width="77.140625" customWidth="1"/>
    <col min="14598" max="14598" width="12.42578125" customWidth="1"/>
    <col min="14599" max="14599" width="12.140625" bestFit="1" customWidth="1"/>
    <col min="14849" max="14849" width="8.5703125" customWidth="1"/>
    <col min="14851" max="14851" width="77.140625" customWidth="1"/>
    <col min="14854" max="14854" width="12.42578125" customWidth="1"/>
    <col min="14855" max="14855" width="12.140625" bestFit="1" customWidth="1"/>
    <col min="15105" max="15105" width="8.5703125" customWidth="1"/>
    <col min="15107" max="15107" width="77.140625" customWidth="1"/>
    <col min="15110" max="15110" width="12.42578125" customWidth="1"/>
    <col min="15111" max="15111" width="12.140625" bestFit="1" customWidth="1"/>
    <col min="15361" max="15361" width="8.5703125" customWidth="1"/>
    <col min="15363" max="15363" width="77.140625" customWidth="1"/>
    <col min="15366" max="15366" width="12.42578125" customWidth="1"/>
    <col min="15367" max="15367" width="12.140625" bestFit="1" customWidth="1"/>
    <col min="15617" max="15617" width="8.5703125" customWidth="1"/>
    <col min="15619" max="15619" width="77.140625" customWidth="1"/>
    <col min="15622" max="15622" width="12.42578125" customWidth="1"/>
    <col min="15623" max="15623" width="12.140625" bestFit="1" customWidth="1"/>
    <col min="15873" max="15873" width="8.5703125" customWidth="1"/>
    <col min="15875" max="15875" width="77.140625" customWidth="1"/>
    <col min="15878" max="15878" width="12.42578125" customWidth="1"/>
    <col min="15879" max="15879" width="12.140625" bestFit="1" customWidth="1"/>
    <col min="16129" max="16129" width="8.5703125" customWidth="1"/>
    <col min="16131" max="16131" width="77.140625" customWidth="1"/>
    <col min="16134" max="16134" width="12.42578125" customWidth="1"/>
    <col min="16135" max="16135" width="12.140625" bestFit="1" customWidth="1"/>
  </cols>
  <sheetData>
    <row r="2" spans="1:7" ht="29.25" x14ac:dyDescent="0.5">
      <c r="A2" s="300" t="s">
        <v>131</v>
      </c>
      <c r="B2" s="300"/>
      <c r="C2" s="300"/>
      <c r="D2" s="300"/>
      <c r="E2" s="300"/>
      <c r="F2" s="300"/>
      <c r="G2" s="300"/>
    </row>
    <row r="3" spans="1:7" x14ac:dyDescent="0.25">
      <c r="A3" s="179"/>
      <c r="B3" s="179"/>
      <c r="C3" s="179"/>
      <c r="D3" s="200"/>
      <c r="E3" s="179"/>
      <c r="F3" s="201"/>
      <c r="G3" s="202"/>
    </row>
    <row r="4" spans="1:7" ht="16.5" x14ac:dyDescent="0.35">
      <c r="A4" s="171" t="s">
        <v>104</v>
      </c>
      <c r="B4" s="171"/>
      <c r="C4" s="171"/>
      <c r="D4" s="203"/>
      <c r="E4" s="204"/>
      <c r="F4" s="205"/>
      <c r="G4" s="206"/>
    </row>
    <row r="5" spans="1:7" ht="16.5" x14ac:dyDescent="0.35">
      <c r="A5" s="171" t="s">
        <v>105</v>
      </c>
      <c r="B5" s="171"/>
      <c r="C5" s="171"/>
      <c r="D5" s="203"/>
      <c r="E5" s="204"/>
      <c r="F5" s="205"/>
      <c r="G5" s="206"/>
    </row>
    <row r="6" spans="1:7" ht="16.5" x14ac:dyDescent="0.35">
      <c r="A6" s="171" t="s">
        <v>106</v>
      </c>
      <c r="B6" s="171"/>
      <c r="C6" s="171"/>
      <c r="D6" s="203"/>
      <c r="E6" s="204"/>
      <c r="F6" s="205"/>
      <c r="G6" s="206"/>
    </row>
    <row r="7" spans="1:7" ht="16.5" x14ac:dyDescent="0.35">
      <c r="A7" s="171" t="s">
        <v>107</v>
      </c>
      <c r="B7" s="171"/>
      <c r="C7" s="171"/>
      <c r="D7" s="203"/>
      <c r="E7" s="204"/>
      <c r="F7" s="205"/>
      <c r="G7" s="206"/>
    </row>
    <row r="8" spans="1:7" x14ac:dyDescent="0.25">
      <c r="A8" s="207"/>
      <c r="B8" s="208"/>
      <c r="C8" s="208"/>
      <c r="D8" s="208"/>
      <c r="E8" s="208"/>
      <c r="F8" s="208"/>
      <c r="G8" s="208"/>
    </row>
    <row r="9" spans="1:7" x14ac:dyDescent="0.25">
      <c r="A9" s="209"/>
      <c r="B9" s="208"/>
      <c r="C9" s="208"/>
      <c r="D9" s="208"/>
      <c r="E9" s="208"/>
      <c r="F9" s="208"/>
      <c r="G9" s="208"/>
    </row>
    <row r="10" spans="1:7" ht="30" x14ac:dyDescent="0.25">
      <c r="A10" s="301" t="s">
        <v>123</v>
      </c>
      <c r="B10" s="302"/>
      <c r="C10" s="210" t="s">
        <v>124</v>
      </c>
      <c r="D10" s="211"/>
      <c r="E10" s="211"/>
      <c r="F10" s="212"/>
      <c r="G10" s="213"/>
    </row>
    <row r="11" spans="1:7" x14ac:dyDescent="0.25">
      <c r="A11" s="208"/>
      <c r="B11" s="208"/>
      <c r="C11" s="208"/>
      <c r="D11" s="208"/>
      <c r="E11" s="208"/>
      <c r="F11" s="208"/>
      <c r="G11" s="208"/>
    </row>
    <row r="12" spans="1:7" x14ac:dyDescent="0.25">
      <c r="A12" s="303" t="s">
        <v>125</v>
      </c>
      <c r="B12" s="303" t="s">
        <v>50</v>
      </c>
      <c r="C12" s="303" t="s">
        <v>51</v>
      </c>
      <c r="D12" s="303" t="s">
        <v>4</v>
      </c>
      <c r="E12" s="303" t="s">
        <v>100</v>
      </c>
      <c r="F12" s="305" t="s">
        <v>162</v>
      </c>
      <c r="G12" s="303" t="s">
        <v>52</v>
      </c>
    </row>
    <row r="13" spans="1:7" x14ac:dyDescent="0.25">
      <c r="A13" s="304"/>
      <c r="B13" s="304"/>
      <c r="C13" s="304"/>
      <c r="D13" s="304"/>
      <c r="E13" s="304"/>
      <c r="F13" s="306"/>
      <c r="G13" s="304"/>
    </row>
    <row r="14" spans="1:7" ht="24" x14ac:dyDescent="0.25">
      <c r="A14" s="214">
        <v>1</v>
      </c>
      <c r="B14" s="214">
        <v>1527</v>
      </c>
      <c r="C14" s="215" t="s">
        <v>126</v>
      </c>
      <c r="D14" s="214" t="s">
        <v>127</v>
      </c>
      <c r="E14" s="216">
        <v>1.05</v>
      </c>
      <c r="F14" s="217">
        <v>436.12</v>
      </c>
      <c r="G14" s="218">
        <f>F14*E14</f>
        <v>457.92600000000004</v>
      </c>
    </row>
    <row r="15" spans="1:7" ht="24" x14ac:dyDescent="0.25">
      <c r="A15" s="214">
        <v>2</v>
      </c>
      <c r="B15" s="214">
        <v>96533</v>
      </c>
      <c r="C15" s="215" t="s">
        <v>128</v>
      </c>
      <c r="D15" s="214" t="s">
        <v>129</v>
      </c>
      <c r="E15" s="216">
        <v>10.050000000000001</v>
      </c>
      <c r="F15" s="217">
        <v>103.45</v>
      </c>
      <c r="G15" s="218">
        <f>F15*E15</f>
        <v>1039.6725000000001</v>
      </c>
    </row>
    <row r="16" spans="1:7" ht="24" x14ac:dyDescent="0.25">
      <c r="A16" s="214">
        <v>3</v>
      </c>
      <c r="B16" s="214">
        <v>92799</v>
      </c>
      <c r="C16" s="215" t="s">
        <v>130</v>
      </c>
      <c r="D16" s="214" t="s">
        <v>9</v>
      </c>
      <c r="E16" s="216">
        <v>49.25</v>
      </c>
      <c r="F16" s="217">
        <v>13.18</v>
      </c>
      <c r="G16" s="218">
        <f>F16*E16</f>
        <v>649.11500000000001</v>
      </c>
    </row>
    <row r="17" spans="1:7" x14ac:dyDescent="0.25">
      <c r="A17" s="219"/>
      <c r="B17" s="219"/>
      <c r="C17" s="219"/>
      <c r="D17" s="219"/>
      <c r="E17" s="219"/>
      <c r="F17" s="207"/>
      <c r="G17" s="207"/>
    </row>
    <row r="18" spans="1:7" s="167" customFormat="1" x14ac:dyDescent="0.25">
      <c r="B18" s="185"/>
      <c r="C18" s="180"/>
      <c r="D18" s="180"/>
      <c r="E18" s="180"/>
      <c r="F18" s="186" t="s">
        <v>61</v>
      </c>
      <c r="G18" s="187">
        <f>SUM(G14:G16)</f>
        <v>2146.7134999999998</v>
      </c>
    </row>
    <row r="19" spans="1:7" x14ac:dyDescent="0.25">
      <c r="A19" s="220" t="s">
        <v>196</v>
      </c>
      <c r="B19" s="207"/>
      <c r="C19" s="219"/>
      <c r="D19" s="219"/>
      <c r="E19" s="219"/>
      <c r="F19" s="207"/>
      <c r="G19" s="207"/>
    </row>
    <row r="20" spans="1:7" x14ac:dyDescent="0.25">
      <c r="A20" s="207"/>
      <c r="B20" s="207"/>
      <c r="C20" s="207"/>
      <c r="D20" s="297"/>
      <c r="E20" s="297"/>
      <c r="F20" s="297"/>
      <c r="G20" s="221"/>
    </row>
    <row r="21" spans="1:7" x14ac:dyDescent="0.25">
      <c r="A21" s="207"/>
      <c r="B21" s="207"/>
      <c r="C21" s="207"/>
      <c r="D21" s="298" t="s">
        <v>57</v>
      </c>
      <c r="E21" s="298"/>
      <c r="F21" s="298"/>
      <c r="G21" s="222"/>
    </row>
    <row r="22" spans="1:7" x14ac:dyDescent="0.25">
      <c r="A22" s="207"/>
      <c r="B22" s="207"/>
      <c r="C22" s="207"/>
      <c r="D22" s="299" t="s">
        <v>60</v>
      </c>
      <c r="E22" s="299"/>
      <c r="F22" s="299"/>
      <c r="G22" s="223"/>
    </row>
    <row r="23" spans="1:7" x14ac:dyDescent="0.25">
      <c r="A23" s="207"/>
      <c r="B23" s="207"/>
      <c r="C23" s="207"/>
      <c r="D23" s="299" t="s">
        <v>197</v>
      </c>
      <c r="E23" s="299"/>
      <c r="F23" s="299"/>
      <c r="G23" s="223"/>
    </row>
  </sheetData>
  <mergeCells count="13">
    <mergeCell ref="D20:F20"/>
    <mergeCell ref="D21:F21"/>
    <mergeCell ref="D22:F22"/>
    <mergeCell ref="D23:F23"/>
    <mergeCell ref="A2:G2"/>
    <mergeCell ref="A10:B10"/>
    <mergeCell ref="A12:A13"/>
    <mergeCell ref="B12:B13"/>
    <mergeCell ref="C12:C13"/>
    <mergeCell ref="D12:D13"/>
    <mergeCell ref="E12:E13"/>
    <mergeCell ref="F12:F13"/>
    <mergeCell ref="G12:G13"/>
  </mergeCells>
  <pageMargins left="0.511811024" right="0.511811024" top="0.78740157499999996" bottom="0.78740157499999996" header="0.31496062000000002" footer="0.31496062000000002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2AD98-40E0-4363-B2DC-211DC4613E4B}">
  <sheetPr>
    <pageSetUpPr fitToPage="1"/>
  </sheetPr>
  <dimension ref="A1:K35"/>
  <sheetViews>
    <sheetView view="pageBreakPreview" zoomScale="60" zoomScaleNormal="100" workbookViewId="0">
      <selection activeCell="C25" sqref="C25"/>
    </sheetView>
  </sheetViews>
  <sheetFormatPr defaultRowHeight="12.75" x14ac:dyDescent="0.2"/>
  <cols>
    <col min="1" max="1" width="7.42578125" style="167" customWidth="1"/>
    <col min="2" max="2" width="9.140625" style="167"/>
    <col min="3" max="3" width="69.140625" style="167" customWidth="1"/>
    <col min="4" max="5" width="9.140625" style="167"/>
    <col min="6" max="6" width="14.28515625" style="167" customWidth="1"/>
    <col min="7" max="7" width="12.28515625" style="167" customWidth="1"/>
    <col min="8" max="256" width="9.140625" style="167"/>
    <col min="257" max="257" width="7.42578125" style="167" customWidth="1"/>
    <col min="258" max="258" width="9.140625" style="167"/>
    <col min="259" max="259" width="69.140625" style="167" customWidth="1"/>
    <col min="260" max="261" width="9.140625" style="167"/>
    <col min="262" max="262" width="14.28515625" style="167" customWidth="1"/>
    <col min="263" max="263" width="12.28515625" style="167" customWidth="1"/>
    <col min="264" max="512" width="9.140625" style="167"/>
    <col min="513" max="513" width="7.42578125" style="167" customWidth="1"/>
    <col min="514" max="514" width="9.140625" style="167"/>
    <col min="515" max="515" width="69.140625" style="167" customWidth="1"/>
    <col min="516" max="517" width="9.140625" style="167"/>
    <col min="518" max="518" width="14.28515625" style="167" customWidth="1"/>
    <col min="519" max="519" width="12.28515625" style="167" customWidth="1"/>
    <col min="520" max="768" width="9.140625" style="167"/>
    <col min="769" max="769" width="7.42578125" style="167" customWidth="1"/>
    <col min="770" max="770" width="9.140625" style="167"/>
    <col min="771" max="771" width="69.140625" style="167" customWidth="1"/>
    <col min="772" max="773" width="9.140625" style="167"/>
    <col min="774" max="774" width="14.28515625" style="167" customWidth="1"/>
    <col min="775" max="775" width="12.28515625" style="167" customWidth="1"/>
    <col min="776" max="1024" width="9.140625" style="167"/>
    <col min="1025" max="1025" width="7.42578125" style="167" customWidth="1"/>
    <col min="1026" max="1026" width="9.140625" style="167"/>
    <col min="1027" max="1027" width="69.140625" style="167" customWidth="1"/>
    <col min="1028" max="1029" width="9.140625" style="167"/>
    <col min="1030" max="1030" width="14.28515625" style="167" customWidth="1"/>
    <col min="1031" max="1031" width="12.28515625" style="167" customWidth="1"/>
    <col min="1032" max="1280" width="9.140625" style="167"/>
    <col min="1281" max="1281" width="7.42578125" style="167" customWidth="1"/>
    <col min="1282" max="1282" width="9.140625" style="167"/>
    <col min="1283" max="1283" width="69.140625" style="167" customWidth="1"/>
    <col min="1284" max="1285" width="9.140625" style="167"/>
    <col min="1286" max="1286" width="14.28515625" style="167" customWidth="1"/>
    <col min="1287" max="1287" width="12.28515625" style="167" customWidth="1"/>
    <col min="1288" max="1536" width="9.140625" style="167"/>
    <col min="1537" max="1537" width="7.42578125" style="167" customWidth="1"/>
    <col min="1538" max="1538" width="9.140625" style="167"/>
    <col min="1539" max="1539" width="69.140625" style="167" customWidth="1"/>
    <col min="1540" max="1541" width="9.140625" style="167"/>
    <col min="1542" max="1542" width="14.28515625" style="167" customWidth="1"/>
    <col min="1543" max="1543" width="12.28515625" style="167" customWidth="1"/>
    <col min="1544" max="1792" width="9.140625" style="167"/>
    <col min="1793" max="1793" width="7.42578125" style="167" customWidth="1"/>
    <col min="1794" max="1794" width="9.140625" style="167"/>
    <col min="1795" max="1795" width="69.140625" style="167" customWidth="1"/>
    <col min="1796" max="1797" width="9.140625" style="167"/>
    <col min="1798" max="1798" width="14.28515625" style="167" customWidth="1"/>
    <col min="1799" max="1799" width="12.28515625" style="167" customWidth="1"/>
    <col min="1800" max="2048" width="9.140625" style="167"/>
    <col min="2049" max="2049" width="7.42578125" style="167" customWidth="1"/>
    <col min="2050" max="2050" width="9.140625" style="167"/>
    <col min="2051" max="2051" width="69.140625" style="167" customWidth="1"/>
    <col min="2052" max="2053" width="9.140625" style="167"/>
    <col min="2054" max="2054" width="14.28515625" style="167" customWidth="1"/>
    <col min="2055" max="2055" width="12.28515625" style="167" customWidth="1"/>
    <col min="2056" max="2304" width="9.140625" style="167"/>
    <col min="2305" max="2305" width="7.42578125" style="167" customWidth="1"/>
    <col min="2306" max="2306" width="9.140625" style="167"/>
    <col min="2307" max="2307" width="69.140625" style="167" customWidth="1"/>
    <col min="2308" max="2309" width="9.140625" style="167"/>
    <col min="2310" max="2310" width="14.28515625" style="167" customWidth="1"/>
    <col min="2311" max="2311" width="12.28515625" style="167" customWidth="1"/>
    <col min="2312" max="2560" width="9.140625" style="167"/>
    <col min="2561" max="2561" width="7.42578125" style="167" customWidth="1"/>
    <col min="2562" max="2562" width="9.140625" style="167"/>
    <col min="2563" max="2563" width="69.140625" style="167" customWidth="1"/>
    <col min="2564" max="2565" width="9.140625" style="167"/>
    <col min="2566" max="2566" width="14.28515625" style="167" customWidth="1"/>
    <col min="2567" max="2567" width="12.28515625" style="167" customWidth="1"/>
    <col min="2568" max="2816" width="9.140625" style="167"/>
    <col min="2817" max="2817" width="7.42578125" style="167" customWidth="1"/>
    <col min="2818" max="2818" width="9.140625" style="167"/>
    <col min="2819" max="2819" width="69.140625" style="167" customWidth="1"/>
    <col min="2820" max="2821" width="9.140625" style="167"/>
    <col min="2822" max="2822" width="14.28515625" style="167" customWidth="1"/>
    <col min="2823" max="2823" width="12.28515625" style="167" customWidth="1"/>
    <col min="2824" max="3072" width="9.140625" style="167"/>
    <col min="3073" max="3073" width="7.42578125" style="167" customWidth="1"/>
    <col min="3074" max="3074" width="9.140625" style="167"/>
    <col min="3075" max="3075" width="69.140625" style="167" customWidth="1"/>
    <col min="3076" max="3077" width="9.140625" style="167"/>
    <col min="3078" max="3078" width="14.28515625" style="167" customWidth="1"/>
    <col min="3079" max="3079" width="12.28515625" style="167" customWidth="1"/>
    <col min="3080" max="3328" width="9.140625" style="167"/>
    <col min="3329" max="3329" width="7.42578125" style="167" customWidth="1"/>
    <col min="3330" max="3330" width="9.140625" style="167"/>
    <col min="3331" max="3331" width="69.140625" style="167" customWidth="1"/>
    <col min="3332" max="3333" width="9.140625" style="167"/>
    <col min="3334" max="3334" width="14.28515625" style="167" customWidth="1"/>
    <col min="3335" max="3335" width="12.28515625" style="167" customWidth="1"/>
    <col min="3336" max="3584" width="9.140625" style="167"/>
    <col min="3585" max="3585" width="7.42578125" style="167" customWidth="1"/>
    <col min="3586" max="3586" width="9.140625" style="167"/>
    <col min="3587" max="3587" width="69.140625" style="167" customWidth="1"/>
    <col min="3588" max="3589" width="9.140625" style="167"/>
    <col min="3590" max="3590" width="14.28515625" style="167" customWidth="1"/>
    <col min="3591" max="3591" width="12.28515625" style="167" customWidth="1"/>
    <col min="3592" max="3840" width="9.140625" style="167"/>
    <col min="3841" max="3841" width="7.42578125" style="167" customWidth="1"/>
    <col min="3842" max="3842" width="9.140625" style="167"/>
    <col min="3843" max="3843" width="69.140625" style="167" customWidth="1"/>
    <col min="3844" max="3845" width="9.140625" style="167"/>
    <col min="3846" max="3846" width="14.28515625" style="167" customWidth="1"/>
    <col min="3847" max="3847" width="12.28515625" style="167" customWidth="1"/>
    <col min="3848" max="4096" width="9.140625" style="167"/>
    <col min="4097" max="4097" width="7.42578125" style="167" customWidth="1"/>
    <col min="4098" max="4098" width="9.140625" style="167"/>
    <col min="4099" max="4099" width="69.140625" style="167" customWidth="1"/>
    <col min="4100" max="4101" width="9.140625" style="167"/>
    <col min="4102" max="4102" width="14.28515625" style="167" customWidth="1"/>
    <col min="4103" max="4103" width="12.28515625" style="167" customWidth="1"/>
    <col min="4104" max="4352" width="9.140625" style="167"/>
    <col min="4353" max="4353" width="7.42578125" style="167" customWidth="1"/>
    <col min="4354" max="4354" width="9.140625" style="167"/>
    <col min="4355" max="4355" width="69.140625" style="167" customWidth="1"/>
    <col min="4356" max="4357" width="9.140625" style="167"/>
    <col min="4358" max="4358" width="14.28515625" style="167" customWidth="1"/>
    <col min="4359" max="4359" width="12.28515625" style="167" customWidth="1"/>
    <col min="4360" max="4608" width="9.140625" style="167"/>
    <col min="4609" max="4609" width="7.42578125" style="167" customWidth="1"/>
    <col min="4610" max="4610" width="9.140625" style="167"/>
    <col min="4611" max="4611" width="69.140625" style="167" customWidth="1"/>
    <col min="4612" max="4613" width="9.140625" style="167"/>
    <col min="4614" max="4614" width="14.28515625" style="167" customWidth="1"/>
    <col min="4615" max="4615" width="12.28515625" style="167" customWidth="1"/>
    <col min="4616" max="4864" width="9.140625" style="167"/>
    <col min="4865" max="4865" width="7.42578125" style="167" customWidth="1"/>
    <col min="4866" max="4866" width="9.140625" style="167"/>
    <col min="4867" max="4867" width="69.140625" style="167" customWidth="1"/>
    <col min="4868" max="4869" width="9.140625" style="167"/>
    <col min="4870" max="4870" width="14.28515625" style="167" customWidth="1"/>
    <col min="4871" max="4871" width="12.28515625" style="167" customWidth="1"/>
    <col min="4872" max="5120" width="9.140625" style="167"/>
    <col min="5121" max="5121" width="7.42578125" style="167" customWidth="1"/>
    <col min="5122" max="5122" width="9.140625" style="167"/>
    <col min="5123" max="5123" width="69.140625" style="167" customWidth="1"/>
    <col min="5124" max="5125" width="9.140625" style="167"/>
    <col min="5126" max="5126" width="14.28515625" style="167" customWidth="1"/>
    <col min="5127" max="5127" width="12.28515625" style="167" customWidth="1"/>
    <col min="5128" max="5376" width="9.140625" style="167"/>
    <col min="5377" max="5377" width="7.42578125" style="167" customWidth="1"/>
    <col min="5378" max="5378" width="9.140625" style="167"/>
    <col min="5379" max="5379" width="69.140625" style="167" customWidth="1"/>
    <col min="5380" max="5381" width="9.140625" style="167"/>
    <col min="5382" max="5382" width="14.28515625" style="167" customWidth="1"/>
    <col min="5383" max="5383" width="12.28515625" style="167" customWidth="1"/>
    <col min="5384" max="5632" width="9.140625" style="167"/>
    <col min="5633" max="5633" width="7.42578125" style="167" customWidth="1"/>
    <col min="5634" max="5634" width="9.140625" style="167"/>
    <col min="5635" max="5635" width="69.140625" style="167" customWidth="1"/>
    <col min="5636" max="5637" width="9.140625" style="167"/>
    <col min="5638" max="5638" width="14.28515625" style="167" customWidth="1"/>
    <col min="5639" max="5639" width="12.28515625" style="167" customWidth="1"/>
    <col min="5640" max="5888" width="9.140625" style="167"/>
    <col min="5889" max="5889" width="7.42578125" style="167" customWidth="1"/>
    <col min="5890" max="5890" width="9.140625" style="167"/>
    <col min="5891" max="5891" width="69.140625" style="167" customWidth="1"/>
    <col min="5892" max="5893" width="9.140625" style="167"/>
    <col min="5894" max="5894" width="14.28515625" style="167" customWidth="1"/>
    <col min="5895" max="5895" width="12.28515625" style="167" customWidth="1"/>
    <col min="5896" max="6144" width="9.140625" style="167"/>
    <col min="6145" max="6145" width="7.42578125" style="167" customWidth="1"/>
    <col min="6146" max="6146" width="9.140625" style="167"/>
    <col min="6147" max="6147" width="69.140625" style="167" customWidth="1"/>
    <col min="6148" max="6149" width="9.140625" style="167"/>
    <col min="6150" max="6150" width="14.28515625" style="167" customWidth="1"/>
    <col min="6151" max="6151" width="12.28515625" style="167" customWidth="1"/>
    <col min="6152" max="6400" width="9.140625" style="167"/>
    <col min="6401" max="6401" width="7.42578125" style="167" customWidth="1"/>
    <col min="6402" max="6402" width="9.140625" style="167"/>
    <col min="6403" max="6403" width="69.140625" style="167" customWidth="1"/>
    <col min="6404" max="6405" width="9.140625" style="167"/>
    <col min="6406" max="6406" width="14.28515625" style="167" customWidth="1"/>
    <col min="6407" max="6407" width="12.28515625" style="167" customWidth="1"/>
    <col min="6408" max="6656" width="9.140625" style="167"/>
    <col min="6657" max="6657" width="7.42578125" style="167" customWidth="1"/>
    <col min="6658" max="6658" width="9.140625" style="167"/>
    <col min="6659" max="6659" width="69.140625" style="167" customWidth="1"/>
    <col min="6660" max="6661" width="9.140625" style="167"/>
    <col min="6662" max="6662" width="14.28515625" style="167" customWidth="1"/>
    <col min="6663" max="6663" width="12.28515625" style="167" customWidth="1"/>
    <col min="6664" max="6912" width="9.140625" style="167"/>
    <col min="6913" max="6913" width="7.42578125" style="167" customWidth="1"/>
    <col min="6914" max="6914" width="9.140625" style="167"/>
    <col min="6915" max="6915" width="69.140625" style="167" customWidth="1"/>
    <col min="6916" max="6917" width="9.140625" style="167"/>
    <col min="6918" max="6918" width="14.28515625" style="167" customWidth="1"/>
    <col min="6919" max="6919" width="12.28515625" style="167" customWidth="1"/>
    <col min="6920" max="7168" width="9.140625" style="167"/>
    <col min="7169" max="7169" width="7.42578125" style="167" customWidth="1"/>
    <col min="7170" max="7170" width="9.140625" style="167"/>
    <col min="7171" max="7171" width="69.140625" style="167" customWidth="1"/>
    <col min="7172" max="7173" width="9.140625" style="167"/>
    <col min="7174" max="7174" width="14.28515625" style="167" customWidth="1"/>
    <col min="7175" max="7175" width="12.28515625" style="167" customWidth="1"/>
    <col min="7176" max="7424" width="9.140625" style="167"/>
    <col min="7425" max="7425" width="7.42578125" style="167" customWidth="1"/>
    <col min="7426" max="7426" width="9.140625" style="167"/>
    <col min="7427" max="7427" width="69.140625" style="167" customWidth="1"/>
    <col min="7428" max="7429" width="9.140625" style="167"/>
    <col min="7430" max="7430" width="14.28515625" style="167" customWidth="1"/>
    <col min="7431" max="7431" width="12.28515625" style="167" customWidth="1"/>
    <col min="7432" max="7680" width="9.140625" style="167"/>
    <col min="7681" max="7681" width="7.42578125" style="167" customWidth="1"/>
    <col min="7682" max="7682" width="9.140625" style="167"/>
    <col min="7683" max="7683" width="69.140625" style="167" customWidth="1"/>
    <col min="7684" max="7685" width="9.140625" style="167"/>
    <col min="7686" max="7686" width="14.28515625" style="167" customWidth="1"/>
    <col min="7687" max="7687" width="12.28515625" style="167" customWidth="1"/>
    <col min="7688" max="7936" width="9.140625" style="167"/>
    <col min="7937" max="7937" width="7.42578125" style="167" customWidth="1"/>
    <col min="7938" max="7938" width="9.140625" style="167"/>
    <col min="7939" max="7939" width="69.140625" style="167" customWidth="1"/>
    <col min="7940" max="7941" width="9.140625" style="167"/>
    <col min="7942" max="7942" width="14.28515625" style="167" customWidth="1"/>
    <col min="7943" max="7943" width="12.28515625" style="167" customWidth="1"/>
    <col min="7944" max="8192" width="9.140625" style="167"/>
    <col min="8193" max="8193" width="7.42578125" style="167" customWidth="1"/>
    <col min="8194" max="8194" width="9.140625" style="167"/>
    <col min="8195" max="8195" width="69.140625" style="167" customWidth="1"/>
    <col min="8196" max="8197" width="9.140625" style="167"/>
    <col min="8198" max="8198" width="14.28515625" style="167" customWidth="1"/>
    <col min="8199" max="8199" width="12.28515625" style="167" customWidth="1"/>
    <col min="8200" max="8448" width="9.140625" style="167"/>
    <col min="8449" max="8449" width="7.42578125" style="167" customWidth="1"/>
    <col min="8450" max="8450" width="9.140625" style="167"/>
    <col min="8451" max="8451" width="69.140625" style="167" customWidth="1"/>
    <col min="8452" max="8453" width="9.140625" style="167"/>
    <col min="8454" max="8454" width="14.28515625" style="167" customWidth="1"/>
    <col min="8455" max="8455" width="12.28515625" style="167" customWidth="1"/>
    <col min="8456" max="8704" width="9.140625" style="167"/>
    <col min="8705" max="8705" width="7.42578125" style="167" customWidth="1"/>
    <col min="8706" max="8706" width="9.140625" style="167"/>
    <col min="8707" max="8707" width="69.140625" style="167" customWidth="1"/>
    <col min="8708" max="8709" width="9.140625" style="167"/>
    <col min="8710" max="8710" width="14.28515625" style="167" customWidth="1"/>
    <col min="8711" max="8711" width="12.28515625" style="167" customWidth="1"/>
    <col min="8712" max="8960" width="9.140625" style="167"/>
    <col min="8961" max="8961" width="7.42578125" style="167" customWidth="1"/>
    <col min="8962" max="8962" width="9.140625" style="167"/>
    <col min="8963" max="8963" width="69.140625" style="167" customWidth="1"/>
    <col min="8964" max="8965" width="9.140625" style="167"/>
    <col min="8966" max="8966" width="14.28515625" style="167" customWidth="1"/>
    <col min="8967" max="8967" width="12.28515625" style="167" customWidth="1"/>
    <col min="8968" max="9216" width="9.140625" style="167"/>
    <col min="9217" max="9217" width="7.42578125" style="167" customWidth="1"/>
    <col min="9218" max="9218" width="9.140625" style="167"/>
    <col min="9219" max="9219" width="69.140625" style="167" customWidth="1"/>
    <col min="9220" max="9221" width="9.140625" style="167"/>
    <col min="9222" max="9222" width="14.28515625" style="167" customWidth="1"/>
    <col min="9223" max="9223" width="12.28515625" style="167" customWidth="1"/>
    <col min="9224" max="9472" width="9.140625" style="167"/>
    <col min="9473" max="9473" width="7.42578125" style="167" customWidth="1"/>
    <col min="9474" max="9474" width="9.140625" style="167"/>
    <col min="9475" max="9475" width="69.140625" style="167" customWidth="1"/>
    <col min="9476" max="9477" width="9.140625" style="167"/>
    <col min="9478" max="9478" width="14.28515625" style="167" customWidth="1"/>
    <col min="9479" max="9479" width="12.28515625" style="167" customWidth="1"/>
    <col min="9480" max="9728" width="9.140625" style="167"/>
    <col min="9729" max="9729" width="7.42578125" style="167" customWidth="1"/>
    <col min="9730" max="9730" width="9.140625" style="167"/>
    <col min="9731" max="9731" width="69.140625" style="167" customWidth="1"/>
    <col min="9732" max="9733" width="9.140625" style="167"/>
    <col min="9734" max="9734" width="14.28515625" style="167" customWidth="1"/>
    <col min="9735" max="9735" width="12.28515625" style="167" customWidth="1"/>
    <col min="9736" max="9984" width="9.140625" style="167"/>
    <col min="9985" max="9985" width="7.42578125" style="167" customWidth="1"/>
    <col min="9986" max="9986" width="9.140625" style="167"/>
    <col min="9987" max="9987" width="69.140625" style="167" customWidth="1"/>
    <col min="9988" max="9989" width="9.140625" style="167"/>
    <col min="9990" max="9990" width="14.28515625" style="167" customWidth="1"/>
    <col min="9991" max="9991" width="12.28515625" style="167" customWidth="1"/>
    <col min="9992" max="10240" width="9.140625" style="167"/>
    <col min="10241" max="10241" width="7.42578125" style="167" customWidth="1"/>
    <col min="10242" max="10242" width="9.140625" style="167"/>
    <col min="10243" max="10243" width="69.140625" style="167" customWidth="1"/>
    <col min="10244" max="10245" width="9.140625" style="167"/>
    <col min="10246" max="10246" width="14.28515625" style="167" customWidth="1"/>
    <col min="10247" max="10247" width="12.28515625" style="167" customWidth="1"/>
    <col min="10248" max="10496" width="9.140625" style="167"/>
    <col min="10497" max="10497" width="7.42578125" style="167" customWidth="1"/>
    <col min="10498" max="10498" width="9.140625" style="167"/>
    <col min="10499" max="10499" width="69.140625" style="167" customWidth="1"/>
    <col min="10500" max="10501" width="9.140625" style="167"/>
    <col min="10502" max="10502" width="14.28515625" style="167" customWidth="1"/>
    <col min="10503" max="10503" width="12.28515625" style="167" customWidth="1"/>
    <col min="10504" max="10752" width="9.140625" style="167"/>
    <col min="10753" max="10753" width="7.42578125" style="167" customWidth="1"/>
    <col min="10754" max="10754" width="9.140625" style="167"/>
    <col min="10755" max="10755" width="69.140625" style="167" customWidth="1"/>
    <col min="10756" max="10757" width="9.140625" style="167"/>
    <col min="10758" max="10758" width="14.28515625" style="167" customWidth="1"/>
    <col min="10759" max="10759" width="12.28515625" style="167" customWidth="1"/>
    <col min="10760" max="11008" width="9.140625" style="167"/>
    <col min="11009" max="11009" width="7.42578125" style="167" customWidth="1"/>
    <col min="11010" max="11010" width="9.140625" style="167"/>
    <col min="11011" max="11011" width="69.140625" style="167" customWidth="1"/>
    <col min="11012" max="11013" width="9.140625" style="167"/>
    <col min="11014" max="11014" width="14.28515625" style="167" customWidth="1"/>
    <col min="11015" max="11015" width="12.28515625" style="167" customWidth="1"/>
    <col min="11016" max="11264" width="9.140625" style="167"/>
    <col min="11265" max="11265" width="7.42578125" style="167" customWidth="1"/>
    <col min="11266" max="11266" width="9.140625" style="167"/>
    <col min="11267" max="11267" width="69.140625" style="167" customWidth="1"/>
    <col min="11268" max="11269" width="9.140625" style="167"/>
    <col min="11270" max="11270" width="14.28515625" style="167" customWidth="1"/>
    <col min="11271" max="11271" width="12.28515625" style="167" customWidth="1"/>
    <col min="11272" max="11520" width="9.140625" style="167"/>
    <col min="11521" max="11521" width="7.42578125" style="167" customWidth="1"/>
    <col min="11522" max="11522" width="9.140625" style="167"/>
    <col min="11523" max="11523" width="69.140625" style="167" customWidth="1"/>
    <col min="11524" max="11525" width="9.140625" style="167"/>
    <col min="11526" max="11526" width="14.28515625" style="167" customWidth="1"/>
    <col min="11527" max="11527" width="12.28515625" style="167" customWidth="1"/>
    <col min="11528" max="11776" width="9.140625" style="167"/>
    <col min="11777" max="11777" width="7.42578125" style="167" customWidth="1"/>
    <col min="11778" max="11778" width="9.140625" style="167"/>
    <col min="11779" max="11779" width="69.140625" style="167" customWidth="1"/>
    <col min="11780" max="11781" width="9.140625" style="167"/>
    <col min="11782" max="11782" width="14.28515625" style="167" customWidth="1"/>
    <col min="11783" max="11783" width="12.28515625" style="167" customWidth="1"/>
    <col min="11784" max="12032" width="9.140625" style="167"/>
    <col min="12033" max="12033" width="7.42578125" style="167" customWidth="1"/>
    <col min="12034" max="12034" width="9.140625" style="167"/>
    <col min="12035" max="12035" width="69.140625" style="167" customWidth="1"/>
    <col min="12036" max="12037" width="9.140625" style="167"/>
    <col min="12038" max="12038" width="14.28515625" style="167" customWidth="1"/>
    <col min="12039" max="12039" width="12.28515625" style="167" customWidth="1"/>
    <col min="12040" max="12288" width="9.140625" style="167"/>
    <col min="12289" max="12289" width="7.42578125" style="167" customWidth="1"/>
    <col min="12290" max="12290" width="9.140625" style="167"/>
    <col min="12291" max="12291" width="69.140625" style="167" customWidth="1"/>
    <col min="12292" max="12293" width="9.140625" style="167"/>
    <col min="12294" max="12294" width="14.28515625" style="167" customWidth="1"/>
    <col min="12295" max="12295" width="12.28515625" style="167" customWidth="1"/>
    <col min="12296" max="12544" width="9.140625" style="167"/>
    <col min="12545" max="12545" width="7.42578125" style="167" customWidth="1"/>
    <col min="12546" max="12546" width="9.140625" style="167"/>
    <col min="12547" max="12547" width="69.140625" style="167" customWidth="1"/>
    <col min="12548" max="12549" width="9.140625" style="167"/>
    <col min="12550" max="12550" width="14.28515625" style="167" customWidth="1"/>
    <col min="12551" max="12551" width="12.28515625" style="167" customWidth="1"/>
    <col min="12552" max="12800" width="9.140625" style="167"/>
    <col min="12801" max="12801" width="7.42578125" style="167" customWidth="1"/>
    <col min="12802" max="12802" width="9.140625" style="167"/>
    <col min="12803" max="12803" width="69.140625" style="167" customWidth="1"/>
    <col min="12804" max="12805" width="9.140625" style="167"/>
    <col min="12806" max="12806" width="14.28515625" style="167" customWidth="1"/>
    <col min="12807" max="12807" width="12.28515625" style="167" customWidth="1"/>
    <col min="12808" max="13056" width="9.140625" style="167"/>
    <col min="13057" max="13057" width="7.42578125" style="167" customWidth="1"/>
    <col min="13058" max="13058" width="9.140625" style="167"/>
    <col min="13059" max="13059" width="69.140625" style="167" customWidth="1"/>
    <col min="13060" max="13061" width="9.140625" style="167"/>
    <col min="13062" max="13062" width="14.28515625" style="167" customWidth="1"/>
    <col min="13063" max="13063" width="12.28515625" style="167" customWidth="1"/>
    <col min="13064" max="13312" width="9.140625" style="167"/>
    <col min="13313" max="13313" width="7.42578125" style="167" customWidth="1"/>
    <col min="13314" max="13314" width="9.140625" style="167"/>
    <col min="13315" max="13315" width="69.140625" style="167" customWidth="1"/>
    <col min="13316" max="13317" width="9.140625" style="167"/>
    <col min="13318" max="13318" width="14.28515625" style="167" customWidth="1"/>
    <col min="13319" max="13319" width="12.28515625" style="167" customWidth="1"/>
    <col min="13320" max="13568" width="9.140625" style="167"/>
    <col min="13569" max="13569" width="7.42578125" style="167" customWidth="1"/>
    <col min="13570" max="13570" width="9.140625" style="167"/>
    <col min="13571" max="13571" width="69.140625" style="167" customWidth="1"/>
    <col min="13572" max="13573" width="9.140625" style="167"/>
    <col min="13574" max="13574" width="14.28515625" style="167" customWidth="1"/>
    <col min="13575" max="13575" width="12.28515625" style="167" customWidth="1"/>
    <col min="13576" max="13824" width="9.140625" style="167"/>
    <col min="13825" max="13825" width="7.42578125" style="167" customWidth="1"/>
    <col min="13826" max="13826" width="9.140625" style="167"/>
    <col min="13827" max="13827" width="69.140625" style="167" customWidth="1"/>
    <col min="13828" max="13829" width="9.140625" style="167"/>
    <col min="13830" max="13830" width="14.28515625" style="167" customWidth="1"/>
    <col min="13831" max="13831" width="12.28515625" style="167" customWidth="1"/>
    <col min="13832" max="14080" width="9.140625" style="167"/>
    <col min="14081" max="14081" width="7.42578125" style="167" customWidth="1"/>
    <col min="14082" max="14082" width="9.140625" style="167"/>
    <col min="14083" max="14083" width="69.140625" style="167" customWidth="1"/>
    <col min="14084" max="14085" width="9.140625" style="167"/>
    <col min="14086" max="14086" width="14.28515625" style="167" customWidth="1"/>
    <col min="14087" max="14087" width="12.28515625" style="167" customWidth="1"/>
    <col min="14088" max="14336" width="9.140625" style="167"/>
    <col min="14337" max="14337" width="7.42578125" style="167" customWidth="1"/>
    <col min="14338" max="14338" width="9.140625" style="167"/>
    <col min="14339" max="14339" width="69.140625" style="167" customWidth="1"/>
    <col min="14340" max="14341" width="9.140625" style="167"/>
    <col min="14342" max="14342" width="14.28515625" style="167" customWidth="1"/>
    <col min="14343" max="14343" width="12.28515625" style="167" customWidth="1"/>
    <col min="14344" max="14592" width="9.140625" style="167"/>
    <col min="14593" max="14593" width="7.42578125" style="167" customWidth="1"/>
    <col min="14594" max="14594" width="9.140625" style="167"/>
    <col min="14595" max="14595" width="69.140625" style="167" customWidth="1"/>
    <col min="14596" max="14597" width="9.140625" style="167"/>
    <col min="14598" max="14598" width="14.28515625" style="167" customWidth="1"/>
    <col min="14599" max="14599" width="12.28515625" style="167" customWidth="1"/>
    <col min="14600" max="14848" width="9.140625" style="167"/>
    <col min="14849" max="14849" width="7.42578125" style="167" customWidth="1"/>
    <col min="14850" max="14850" width="9.140625" style="167"/>
    <col min="14851" max="14851" width="69.140625" style="167" customWidth="1"/>
    <col min="14852" max="14853" width="9.140625" style="167"/>
    <col min="14854" max="14854" width="14.28515625" style="167" customWidth="1"/>
    <col min="14855" max="14855" width="12.28515625" style="167" customWidth="1"/>
    <col min="14856" max="15104" width="9.140625" style="167"/>
    <col min="15105" max="15105" width="7.42578125" style="167" customWidth="1"/>
    <col min="15106" max="15106" width="9.140625" style="167"/>
    <col min="15107" max="15107" width="69.140625" style="167" customWidth="1"/>
    <col min="15108" max="15109" width="9.140625" style="167"/>
    <col min="15110" max="15110" width="14.28515625" style="167" customWidth="1"/>
    <col min="15111" max="15111" width="12.28515625" style="167" customWidth="1"/>
    <col min="15112" max="15360" width="9.140625" style="167"/>
    <col min="15361" max="15361" width="7.42578125" style="167" customWidth="1"/>
    <col min="15362" max="15362" width="9.140625" style="167"/>
    <col min="15363" max="15363" width="69.140625" style="167" customWidth="1"/>
    <col min="15364" max="15365" width="9.140625" style="167"/>
    <col min="15366" max="15366" width="14.28515625" style="167" customWidth="1"/>
    <col min="15367" max="15367" width="12.28515625" style="167" customWidth="1"/>
    <col min="15368" max="15616" width="9.140625" style="167"/>
    <col min="15617" max="15617" width="7.42578125" style="167" customWidth="1"/>
    <col min="15618" max="15618" width="9.140625" style="167"/>
    <col min="15619" max="15619" width="69.140625" style="167" customWidth="1"/>
    <col min="15620" max="15621" width="9.140625" style="167"/>
    <col min="15622" max="15622" width="14.28515625" style="167" customWidth="1"/>
    <col min="15623" max="15623" width="12.28515625" style="167" customWidth="1"/>
    <col min="15624" max="15872" width="9.140625" style="167"/>
    <col min="15873" max="15873" width="7.42578125" style="167" customWidth="1"/>
    <col min="15874" max="15874" width="9.140625" style="167"/>
    <col min="15875" max="15875" width="69.140625" style="167" customWidth="1"/>
    <col min="15876" max="15877" width="9.140625" style="167"/>
    <col min="15878" max="15878" width="14.28515625" style="167" customWidth="1"/>
    <col min="15879" max="15879" width="12.28515625" style="167" customWidth="1"/>
    <col min="15880" max="16128" width="9.140625" style="167"/>
    <col min="16129" max="16129" width="7.42578125" style="167" customWidth="1"/>
    <col min="16130" max="16130" width="9.140625" style="167"/>
    <col min="16131" max="16131" width="69.140625" style="167" customWidth="1"/>
    <col min="16132" max="16133" width="9.140625" style="167"/>
    <col min="16134" max="16134" width="14.28515625" style="167" customWidth="1"/>
    <col min="16135" max="16135" width="12.28515625" style="167" customWidth="1"/>
    <col min="16136" max="16384" width="9.140625" style="167"/>
  </cols>
  <sheetData>
    <row r="1" spans="1:11" ht="29.25" x14ac:dyDescent="0.5">
      <c r="A1" s="310" t="s">
        <v>200</v>
      </c>
      <c r="B1" s="310"/>
      <c r="C1" s="310"/>
      <c r="D1" s="310"/>
      <c r="E1" s="310"/>
      <c r="F1" s="310"/>
      <c r="G1" s="310"/>
      <c r="H1" s="166"/>
      <c r="I1" s="166"/>
      <c r="J1" s="166"/>
      <c r="K1" s="166"/>
    </row>
    <row r="2" spans="1:11" x14ac:dyDescent="0.2">
      <c r="D2" s="168"/>
      <c r="E2" s="169"/>
      <c r="G2" s="168"/>
      <c r="H2" s="168"/>
      <c r="I2" s="170"/>
    </row>
    <row r="3" spans="1:11" ht="16.5" x14ac:dyDescent="0.35">
      <c r="B3" s="171" t="s">
        <v>104</v>
      </c>
      <c r="C3" s="172"/>
      <c r="D3" s="173"/>
      <c r="E3" s="174"/>
      <c r="F3" s="172"/>
      <c r="G3" s="175"/>
      <c r="H3" s="175"/>
      <c r="I3" s="170"/>
    </row>
    <row r="4" spans="1:11" ht="16.5" x14ac:dyDescent="0.35">
      <c r="B4" s="171" t="s">
        <v>105</v>
      </c>
      <c r="C4" s="172"/>
      <c r="D4" s="173"/>
      <c r="E4" s="174"/>
      <c r="F4" s="172"/>
      <c r="G4" s="176"/>
      <c r="H4" s="173"/>
      <c r="I4" s="170"/>
    </row>
    <row r="5" spans="1:11" ht="16.5" x14ac:dyDescent="0.35">
      <c r="B5" s="171" t="s">
        <v>106</v>
      </c>
      <c r="C5" s="172"/>
      <c r="D5" s="173"/>
      <c r="E5" s="174"/>
      <c r="F5" s="172"/>
      <c r="G5" s="176"/>
      <c r="H5" s="173"/>
      <c r="I5" s="170"/>
    </row>
    <row r="6" spans="1:11" ht="16.5" x14ac:dyDescent="0.35">
      <c r="B6" s="171" t="s">
        <v>107</v>
      </c>
      <c r="C6" s="172"/>
      <c r="D6" s="173"/>
      <c r="E6" s="174"/>
      <c r="F6" s="172"/>
      <c r="G6" s="175"/>
      <c r="H6" s="173"/>
      <c r="I6" s="170"/>
    </row>
    <row r="7" spans="1:11" x14ac:dyDescent="0.2">
      <c r="B7" s="177"/>
      <c r="C7" s="178"/>
      <c r="D7" s="178"/>
      <c r="E7" s="178"/>
      <c r="F7" s="178"/>
      <c r="G7" s="178"/>
    </row>
    <row r="8" spans="1:11" ht="34.5" customHeight="1" x14ac:dyDescent="0.2">
      <c r="A8" s="311" t="s">
        <v>143</v>
      </c>
      <c r="B8" s="312"/>
      <c r="C8" s="312"/>
      <c r="D8" s="312"/>
      <c r="E8" s="312"/>
      <c r="F8" s="312"/>
      <c r="G8" s="313"/>
    </row>
    <row r="10" spans="1:11" x14ac:dyDescent="0.2">
      <c r="A10" s="314" t="s">
        <v>63</v>
      </c>
      <c r="B10" s="314" t="s">
        <v>50</v>
      </c>
      <c r="C10" s="314" t="s">
        <v>51</v>
      </c>
      <c r="D10" s="314" t="s">
        <v>4</v>
      </c>
      <c r="E10" s="314" t="s">
        <v>100</v>
      </c>
      <c r="F10" s="314" t="s">
        <v>163</v>
      </c>
      <c r="G10" s="314" t="s">
        <v>52</v>
      </c>
    </row>
    <row r="11" spans="1:11" x14ac:dyDescent="0.2">
      <c r="A11" s="314"/>
      <c r="B11" s="314"/>
      <c r="C11" s="314"/>
      <c r="D11" s="314"/>
      <c r="E11" s="314"/>
      <c r="F11" s="314"/>
      <c r="G11" s="314"/>
    </row>
    <row r="12" spans="1:11" ht="15" x14ac:dyDescent="0.2">
      <c r="A12" s="235">
        <v>1</v>
      </c>
      <c r="B12" s="235">
        <v>3777</v>
      </c>
      <c r="C12" s="236" t="s">
        <v>144</v>
      </c>
      <c r="D12" s="235" t="s">
        <v>8</v>
      </c>
      <c r="E12" s="237">
        <v>1.1200000000000001</v>
      </c>
      <c r="F12" s="238">
        <v>1.79</v>
      </c>
      <c r="G12" s="239">
        <f>F12*E12</f>
        <v>2.0048000000000004</v>
      </c>
    </row>
    <row r="13" spans="1:11" ht="25.5" x14ac:dyDescent="0.2">
      <c r="A13" s="235">
        <v>2</v>
      </c>
      <c r="B13" s="235">
        <v>4460</v>
      </c>
      <c r="C13" s="236" t="s">
        <v>145</v>
      </c>
      <c r="D13" s="235" t="s">
        <v>14</v>
      </c>
      <c r="E13" s="237">
        <v>0.2</v>
      </c>
      <c r="F13" s="238">
        <v>8.68</v>
      </c>
      <c r="G13" s="239">
        <f t="shared" ref="G13:G22" si="0">F13*E13</f>
        <v>1.736</v>
      </c>
    </row>
    <row r="14" spans="1:11" ht="15" x14ac:dyDescent="0.2">
      <c r="A14" s="235">
        <v>3</v>
      </c>
      <c r="B14" s="235">
        <v>4517</v>
      </c>
      <c r="C14" s="236" t="s">
        <v>146</v>
      </c>
      <c r="D14" s="235" t="s">
        <v>14</v>
      </c>
      <c r="E14" s="237">
        <v>0.2</v>
      </c>
      <c r="F14" s="238">
        <v>2.09</v>
      </c>
      <c r="G14" s="239">
        <f t="shared" si="0"/>
        <v>0.41799999999999998</v>
      </c>
    </row>
    <row r="15" spans="1:11" ht="25.5" x14ac:dyDescent="0.2">
      <c r="A15" s="235">
        <v>4</v>
      </c>
      <c r="B15" s="235">
        <v>7156</v>
      </c>
      <c r="C15" s="236" t="s">
        <v>147</v>
      </c>
      <c r="D15" s="235" t="s">
        <v>8</v>
      </c>
      <c r="E15" s="237">
        <v>1.05</v>
      </c>
      <c r="F15" s="238">
        <v>41.01</v>
      </c>
      <c r="G15" s="239">
        <f t="shared" si="0"/>
        <v>43.060499999999998</v>
      </c>
    </row>
    <row r="16" spans="1:11" ht="15" x14ac:dyDescent="0.2">
      <c r="A16" s="235">
        <v>5</v>
      </c>
      <c r="B16" s="235">
        <v>88245</v>
      </c>
      <c r="C16" s="236" t="s">
        <v>148</v>
      </c>
      <c r="D16" s="235" t="s">
        <v>149</v>
      </c>
      <c r="E16" s="237">
        <v>0.02</v>
      </c>
      <c r="F16" s="238">
        <v>23.98</v>
      </c>
      <c r="G16" s="239">
        <f t="shared" si="0"/>
        <v>0.47960000000000003</v>
      </c>
    </row>
    <row r="17" spans="1:7" ht="15" x14ac:dyDescent="0.2">
      <c r="A17" s="235">
        <v>6</v>
      </c>
      <c r="B17" s="235">
        <v>88309</v>
      </c>
      <c r="C17" s="236" t="s">
        <v>101</v>
      </c>
      <c r="D17" s="235" t="s">
        <v>149</v>
      </c>
      <c r="E17" s="237">
        <v>0.26</v>
      </c>
      <c r="F17" s="238">
        <v>24.14</v>
      </c>
      <c r="G17" s="239">
        <f t="shared" si="0"/>
        <v>6.2764000000000006</v>
      </c>
    </row>
    <row r="18" spans="1:7" ht="15" x14ac:dyDescent="0.2">
      <c r="A18" s="235">
        <v>7</v>
      </c>
      <c r="B18" s="235">
        <v>88316</v>
      </c>
      <c r="C18" s="236" t="s">
        <v>102</v>
      </c>
      <c r="D18" s="235" t="s">
        <v>149</v>
      </c>
      <c r="E18" s="237">
        <v>1.2</v>
      </c>
      <c r="F18" s="238">
        <v>18.05</v>
      </c>
      <c r="G18" s="239">
        <f t="shared" si="0"/>
        <v>21.66</v>
      </c>
    </row>
    <row r="19" spans="1:7" ht="25.5" x14ac:dyDescent="0.2">
      <c r="A19" s="235">
        <v>8</v>
      </c>
      <c r="B19" s="235">
        <v>34494</v>
      </c>
      <c r="C19" s="236" t="s">
        <v>150</v>
      </c>
      <c r="D19" s="235" t="s">
        <v>11</v>
      </c>
      <c r="E19" s="237">
        <v>0.1</v>
      </c>
      <c r="F19" s="238">
        <v>415.99</v>
      </c>
      <c r="G19" s="239">
        <f t="shared" si="0"/>
        <v>41.599000000000004</v>
      </c>
    </row>
    <row r="20" spans="1:7" ht="25.5" x14ac:dyDescent="0.2">
      <c r="A20" s="235">
        <v>9</v>
      </c>
      <c r="B20" s="235">
        <v>95276</v>
      </c>
      <c r="C20" s="236" t="s">
        <v>151</v>
      </c>
      <c r="D20" s="235" t="s">
        <v>12</v>
      </c>
      <c r="E20" s="237">
        <v>0.5</v>
      </c>
      <c r="F20" s="238">
        <v>2.59</v>
      </c>
      <c r="G20" s="239">
        <f t="shared" si="0"/>
        <v>1.2949999999999999</v>
      </c>
    </row>
    <row r="21" spans="1:7" ht="15" x14ac:dyDescent="0.2">
      <c r="A21" s="235">
        <v>10</v>
      </c>
      <c r="B21" s="235">
        <v>3671</v>
      </c>
      <c r="C21" s="236" t="s">
        <v>152</v>
      </c>
      <c r="D21" s="235" t="s">
        <v>14</v>
      </c>
      <c r="E21" s="237">
        <v>0.34</v>
      </c>
      <c r="F21" s="238">
        <v>1.04</v>
      </c>
      <c r="G21" s="239">
        <f t="shared" si="0"/>
        <v>0.35360000000000003</v>
      </c>
    </row>
    <row r="22" spans="1:7" ht="38.25" x14ac:dyDescent="0.2">
      <c r="A22" s="235">
        <v>11</v>
      </c>
      <c r="B22" s="235">
        <v>91283</v>
      </c>
      <c r="C22" s="236" t="s">
        <v>153</v>
      </c>
      <c r="D22" s="235" t="s">
        <v>12</v>
      </c>
      <c r="E22" s="240">
        <v>0.03</v>
      </c>
      <c r="F22" s="238">
        <v>22.39</v>
      </c>
      <c r="G22" s="239">
        <f t="shared" si="0"/>
        <v>0.67169999999999996</v>
      </c>
    </row>
    <row r="23" spans="1:7" ht="15" x14ac:dyDescent="0.25">
      <c r="B23" s="180"/>
      <c r="C23" s="181"/>
      <c r="D23" s="180"/>
      <c r="E23" s="182"/>
      <c r="F23" s="183"/>
      <c r="G23" s="184"/>
    </row>
    <row r="24" spans="1:7" ht="15" x14ac:dyDescent="0.25">
      <c r="B24" s="185" t="str">
        <f>'Composição 1-Viga de Travamento'!A19</f>
        <v>Maravilha - SC, 13 de Dezembro de 2021</v>
      </c>
      <c r="C24" s="180"/>
      <c r="D24" s="180"/>
      <c r="E24" s="180"/>
      <c r="F24" s="186" t="s">
        <v>61</v>
      </c>
      <c r="G24" s="187">
        <f>SUM(G12:G22)</f>
        <v>119.55460000000001</v>
      </c>
    </row>
    <row r="25" spans="1:7" x14ac:dyDescent="0.2">
      <c r="B25" s="180"/>
      <c r="C25" s="180"/>
      <c r="D25" s="180"/>
      <c r="E25" s="180"/>
    </row>
    <row r="26" spans="1:7" ht="15" x14ac:dyDescent="0.25">
      <c r="B26" s="188"/>
      <c r="C26" s="180"/>
      <c r="D26" s="180"/>
      <c r="E26" s="180"/>
    </row>
    <row r="27" spans="1:7" x14ac:dyDescent="0.2">
      <c r="B27" s="185"/>
      <c r="C27" s="180"/>
      <c r="D27" s="180"/>
      <c r="E27" s="180"/>
    </row>
    <row r="28" spans="1:7" ht="15" x14ac:dyDescent="0.3">
      <c r="A28" s="189"/>
      <c r="B28" s="316"/>
      <c r="C28" s="316"/>
      <c r="D28" s="190"/>
      <c r="E28" s="190" t="s">
        <v>103</v>
      </c>
      <c r="F28" s="191"/>
      <c r="G28" s="267"/>
    </row>
    <row r="29" spans="1:7" ht="15" x14ac:dyDescent="0.2">
      <c r="A29" s="189"/>
      <c r="B29" s="316"/>
      <c r="C29" s="316"/>
      <c r="D29" s="307" t="s">
        <v>57</v>
      </c>
      <c r="E29" s="307"/>
      <c r="F29" s="307"/>
      <c r="G29" s="266"/>
    </row>
    <row r="30" spans="1:7" ht="15.75" customHeight="1" x14ac:dyDescent="0.25">
      <c r="A30" s="189"/>
      <c r="B30" s="317"/>
      <c r="C30" s="317"/>
      <c r="D30" s="308" t="s">
        <v>60</v>
      </c>
      <c r="E30" s="308"/>
      <c r="F30" s="308"/>
    </row>
    <row r="31" spans="1:7" ht="15" x14ac:dyDescent="0.3">
      <c r="A31" s="189"/>
      <c r="D31" s="309" t="s">
        <v>197</v>
      </c>
      <c r="E31" s="309"/>
      <c r="F31" s="309"/>
    </row>
    <row r="32" spans="1:7" ht="15" x14ac:dyDescent="0.2">
      <c r="A32" s="189"/>
      <c r="B32" s="315"/>
      <c r="C32" s="315"/>
    </row>
    <row r="33" spans="1:3" ht="15" x14ac:dyDescent="0.2">
      <c r="A33" s="189"/>
      <c r="B33" s="315"/>
      <c r="C33" s="315"/>
    </row>
    <row r="34" spans="1:3" ht="15" x14ac:dyDescent="0.2">
      <c r="A34" s="189"/>
      <c r="B34" s="315"/>
      <c r="C34" s="315"/>
    </row>
    <row r="35" spans="1:3" ht="15" x14ac:dyDescent="0.2">
      <c r="A35" s="189"/>
      <c r="B35" s="315"/>
      <c r="C35" s="315"/>
    </row>
  </sheetData>
  <mergeCells count="19">
    <mergeCell ref="B35:C35"/>
    <mergeCell ref="B28:C28"/>
    <mergeCell ref="B29:C29"/>
    <mergeCell ref="B30:C30"/>
    <mergeCell ref="B32:C32"/>
    <mergeCell ref="B33:C33"/>
    <mergeCell ref="B34:C34"/>
    <mergeCell ref="D29:F29"/>
    <mergeCell ref="D30:F30"/>
    <mergeCell ref="D31:F31"/>
    <mergeCell ref="A1:G1"/>
    <mergeCell ref="A8:G8"/>
    <mergeCell ref="A10:A11"/>
    <mergeCell ref="B10:B11"/>
    <mergeCell ref="C10:C11"/>
    <mergeCell ref="D10:D11"/>
    <mergeCell ref="E10:E11"/>
    <mergeCell ref="F10:F11"/>
    <mergeCell ref="G10:G11"/>
  </mergeCells>
  <pageMargins left="0.511811024" right="0.511811024" top="0.78740157499999996" bottom="0.78740157499999996" header="0.31496062000000002" footer="0.31496062000000002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F5214-26A5-4587-B0BA-FD2BEDA8B516}">
  <sheetPr>
    <pageSetUpPr fitToPage="1"/>
  </sheetPr>
  <dimension ref="A1:AT43"/>
  <sheetViews>
    <sheetView zoomScale="90" zoomScaleNormal="90" workbookViewId="0">
      <selection activeCell="B22" sqref="B22"/>
    </sheetView>
  </sheetViews>
  <sheetFormatPr defaultRowHeight="14.25" x14ac:dyDescent="0.2"/>
  <cols>
    <col min="1" max="1" width="11.7109375" style="104" customWidth="1"/>
    <col min="2" max="2" width="63.85546875" style="104" customWidth="1"/>
    <col min="3" max="3" width="15.85546875" style="104" customWidth="1"/>
    <col min="4" max="4" width="10.85546875" style="104" customWidth="1"/>
    <col min="5" max="5" width="6.7109375" style="104" customWidth="1"/>
    <col min="6" max="6" width="7.140625" style="104" customWidth="1"/>
    <col min="7" max="7" width="6.5703125" style="104" customWidth="1"/>
    <col min="8" max="8" width="8.42578125" style="104" customWidth="1"/>
    <col min="9" max="9" width="6.5703125" style="104" customWidth="1"/>
    <col min="10" max="10" width="8.42578125" style="104" customWidth="1"/>
    <col min="11" max="11" width="6.5703125" style="104" customWidth="1"/>
    <col min="12" max="12" width="6.85546875" style="104" customWidth="1"/>
    <col min="13" max="13" width="6.5703125" style="104" customWidth="1"/>
    <col min="14" max="14" width="10.7109375" style="104" customWidth="1"/>
    <col min="15" max="15" width="6.5703125" style="104" customWidth="1"/>
    <col min="16" max="16" width="8.7109375" style="104" customWidth="1"/>
    <col min="17" max="26" width="6.5703125" style="104" customWidth="1"/>
    <col min="27" max="16384" width="9.140625" style="104"/>
  </cols>
  <sheetData>
    <row r="1" spans="1:46" ht="18.75" thickBot="1" x14ac:dyDescent="0.3">
      <c r="A1" s="353" t="s">
        <v>62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5"/>
      <c r="Y1" s="115"/>
      <c r="Z1" s="115"/>
    </row>
    <row r="2" spans="1:46" ht="13.5" customHeight="1" thickBot="1" x14ac:dyDescent="0.25">
      <c r="A2" s="352"/>
      <c r="B2" s="352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2"/>
      <c r="N2" s="352"/>
      <c r="O2" s="352"/>
      <c r="P2" s="352"/>
      <c r="Q2" s="352"/>
      <c r="R2" s="352"/>
      <c r="S2" s="352"/>
      <c r="T2" s="352"/>
      <c r="U2" s="352"/>
      <c r="V2" s="352"/>
      <c r="W2" s="352"/>
      <c r="X2" s="352"/>
    </row>
    <row r="3" spans="1:46" ht="15" thickBot="1" x14ac:dyDescent="0.25">
      <c r="A3" s="356" t="s">
        <v>63</v>
      </c>
      <c r="B3" s="356" t="s">
        <v>64</v>
      </c>
      <c r="C3" s="356" t="s">
        <v>65</v>
      </c>
      <c r="D3" s="356" t="s">
        <v>66</v>
      </c>
      <c r="E3" s="359" t="s">
        <v>67</v>
      </c>
      <c r="F3" s="360"/>
      <c r="G3" s="360"/>
      <c r="H3" s="360"/>
      <c r="I3" s="360"/>
      <c r="J3" s="360"/>
      <c r="K3" s="360"/>
      <c r="L3" s="360"/>
      <c r="M3" s="360"/>
      <c r="N3" s="360"/>
      <c r="O3" s="360"/>
      <c r="P3" s="360"/>
      <c r="Q3" s="156"/>
      <c r="R3" s="156"/>
      <c r="S3" s="156"/>
      <c r="T3" s="157"/>
      <c r="U3" s="158"/>
      <c r="V3" s="158"/>
      <c r="W3" s="158"/>
      <c r="X3" s="159"/>
      <c r="Y3" s="105"/>
      <c r="Z3" s="106"/>
    </row>
    <row r="4" spans="1:46" ht="15.75" customHeight="1" thickBot="1" x14ac:dyDescent="0.25">
      <c r="A4" s="357"/>
      <c r="B4" s="357"/>
      <c r="C4" s="357"/>
      <c r="D4" s="357"/>
      <c r="E4" s="348" t="s">
        <v>68</v>
      </c>
      <c r="F4" s="349"/>
      <c r="G4" s="348" t="s">
        <v>69</v>
      </c>
      <c r="H4" s="349"/>
      <c r="I4" s="348" t="s">
        <v>70</v>
      </c>
      <c r="J4" s="349"/>
      <c r="K4" s="348" t="s">
        <v>71</v>
      </c>
      <c r="L4" s="349"/>
      <c r="M4" s="348" t="s">
        <v>72</v>
      </c>
      <c r="N4" s="349"/>
      <c r="O4" s="348" t="s">
        <v>73</v>
      </c>
      <c r="P4" s="349"/>
      <c r="Q4" s="348" t="s">
        <v>74</v>
      </c>
      <c r="R4" s="349"/>
      <c r="S4" s="348" t="s">
        <v>75</v>
      </c>
      <c r="T4" s="349"/>
      <c r="U4" s="348" t="s">
        <v>76</v>
      </c>
      <c r="V4" s="349"/>
      <c r="W4" s="348" t="s">
        <v>77</v>
      </c>
      <c r="X4" s="349"/>
      <c r="Y4" s="107"/>
      <c r="Z4" s="107"/>
      <c r="AA4" s="342" t="s">
        <v>78</v>
      </c>
      <c r="AB4" s="343"/>
      <c r="AC4" s="342" t="s">
        <v>79</v>
      </c>
      <c r="AD4" s="343"/>
      <c r="AE4" s="342" t="s">
        <v>80</v>
      </c>
      <c r="AF4" s="343"/>
      <c r="AG4" s="342" t="s">
        <v>81</v>
      </c>
      <c r="AH4" s="343"/>
      <c r="AI4" s="342" t="s">
        <v>82</v>
      </c>
      <c r="AJ4" s="343"/>
      <c r="AK4" s="342" t="s">
        <v>83</v>
      </c>
      <c r="AL4" s="343"/>
      <c r="AM4" s="342" t="s">
        <v>84</v>
      </c>
      <c r="AN4" s="343"/>
      <c r="AO4" s="342" t="s">
        <v>85</v>
      </c>
      <c r="AP4" s="343"/>
      <c r="AQ4" s="342" t="s">
        <v>86</v>
      </c>
      <c r="AR4" s="343"/>
      <c r="AS4" s="342" t="s">
        <v>87</v>
      </c>
      <c r="AT4" s="343"/>
    </row>
    <row r="5" spans="1:46" ht="15" thickBot="1" x14ac:dyDescent="0.25">
      <c r="A5" s="358"/>
      <c r="B5" s="358"/>
      <c r="C5" s="358"/>
      <c r="D5" s="358"/>
      <c r="E5" s="160" t="s">
        <v>88</v>
      </c>
      <c r="F5" s="161" t="s">
        <v>89</v>
      </c>
      <c r="G5" s="160" t="s">
        <v>88</v>
      </c>
      <c r="H5" s="161" t="s">
        <v>89</v>
      </c>
      <c r="I5" s="160" t="s">
        <v>88</v>
      </c>
      <c r="J5" s="161" t="s">
        <v>89</v>
      </c>
      <c r="K5" s="160" t="s">
        <v>88</v>
      </c>
      <c r="L5" s="161" t="s">
        <v>89</v>
      </c>
      <c r="M5" s="160" t="s">
        <v>88</v>
      </c>
      <c r="N5" s="161" t="s">
        <v>89</v>
      </c>
      <c r="O5" s="160" t="s">
        <v>88</v>
      </c>
      <c r="P5" s="161" t="s">
        <v>89</v>
      </c>
      <c r="Q5" s="160" t="s">
        <v>88</v>
      </c>
      <c r="R5" s="161" t="s">
        <v>89</v>
      </c>
      <c r="S5" s="160" t="s">
        <v>88</v>
      </c>
      <c r="T5" s="161" t="s">
        <v>89</v>
      </c>
      <c r="U5" s="160" t="s">
        <v>88</v>
      </c>
      <c r="V5" s="161" t="s">
        <v>89</v>
      </c>
      <c r="W5" s="160" t="s">
        <v>88</v>
      </c>
      <c r="X5" s="161" t="s">
        <v>89</v>
      </c>
      <c r="Y5" s="108"/>
      <c r="Z5" s="108"/>
      <c r="AA5" s="116" t="s">
        <v>90</v>
      </c>
      <c r="AB5" s="117" t="s">
        <v>91</v>
      </c>
      <c r="AC5" s="118" t="s">
        <v>90</v>
      </c>
      <c r="AD5" s="119" t="s">
        <v>91</v>
      </c>
      <c r="AE5" s="118" t="s">
        <v>90</v>
      </c>
      <c r="AF5" s="119" t="s">
        <v>91</v>
      </c>
      <c r="AG5" s="118" t="s">
        <v>90</v>
      </c>
      <c r="AH5" s="119" t="s">
        <v>91</v>
      </c>
      <c r="AI5" s="118" t="s">
        <v>90</v>
      </c>
      <c r="AJ5" s="119" t="s">
        <v>91</v>
      </c>
      <c r="AK5" s="118" t="s">
        <v>90</v>
      </c>
      <c r="AL5" s="119" t="s">
        <v>91</v>
      </c>
      <c r="AM5" s="118" t="s">
        <v>90</v>
      </c>
      <c r="AN5" s="119" t="s">
        <v>91</v>
      </c>
      <c r="AO5" s="118" t="s">
        <v>90</v>
      </c>
      <c r="AP5" s="119" t="s">
        <v>91</v>
      </c>
      <c r="AQ5" s="118" t="s">
        <v>90</v>
      </c>
      <c r="AR5" s="119" t="s">
        <v>91</v>
      </c>
      <c r="AS5" s="118" t="s">
        <v>90</v>
      </c>
      <c r="AT5" s="119" t="s">
        <v>91</v>
      </c>
    </row>
    <row r="6" spans="1:46" x14ac:dyDescent="0.2">
      <c r="A6" s="120" t="str">
        <f>'Orçamento Geral'!A12</f>
        <v>1.</v>
      </c>
      <c r="B6" s="131" t="str">
        <f>'Orçamento Geral'!B12:G12</f>
        <v>SERVIÇOS INICIAIS</v>
      </c>
      <c r="C6" s="122">
        <f>'Orçamento Geral'!I12</f>
        <v>4082.5557839999997</v>
      </c>
      <c r="D6" s="123">
        <f t="shared" ref="D6:D27" si="0">C6/$C$29</f>
        <v>1.0612921187525106E-2</v>
      </c>
      <c r="E6" s="109">
        <v>100</v>
      </c>
      <c r="F6" s="110">
        <f t="shared" ref="F6:F27" si="1">E6</f>
        <v>100</v>
      </c>
      <c r="G6" s="109"/>
      <c r="H6" s="110">
        <f>IF((F6=100),0,G6+F6)</f>
        <v>0</v>
      </c>
      <c r="I6" s="109"/>
      <c r="J6" s="110">
        <f>IF((H6=100),0,I6+H6)</f>
        <v>0</v>
      </c>
      <c r="K6" s="109"/>
      <c r="L6" s="110">
        <f>IF((J6=100),0,K6+J6)</f>
        <v>0</v>
      </c>
      <c r="M6" s="109"/>
      <c r="N6" s="110">
        <f>IF((L6=100),0,M6+L6)</f>
        <v>0</v>
      </c>
      <c r="O6" s="109"/>
      <c r="P6" s="110">
        <f>IF((N6=100),0,O6+N6)</f>
        <v>0</v>
      </c>
      <c r="Q6" s="109"/>
      <c r="R6" s="110">
        <f>IF((P6=100),0,Q6+P6)</f>
        <v>0</v>
      </c>
      <c r="S6" s="109"/>
      <c r="T6" s="110">
        <f>IF((R6=100),0,S6+R6)</f>
        <v>0</v>
      </c>
      <c r="U6" s="109"/>
      <c r="V6" s="110">
        <f>IF((T6=100),0,U6+T6)</f>
        <v>0</v>
      </c>
      <c r="W6" s="109"/>
      <c r="X6" s="110">
        <f>IF((V6=100),0,W6+V6)</f>
        <v>0</v>
      </c>
      <c r="Y6" s="106"/>
      <c r="Z6" s="106"/>
      <c r="AA6" s="124">
        <f t="shared" ref="AA6:AA27" si="2">(((E6/100)*C6)/$C$29)</f>
        <v>1.0612921187525106E-2</v>
      </c>
      <c r="AB6" s="125">
        <f t="shared" ref="AB6:AB27" si="3">(((F6/100)*C6)/$C$29)</f>
        <v>1.0612921187525106E-2</v>
      </c>
      <c r="AC6" s="124">
        <f t="shared" ref="AC6:AC27" si="4">(((G6/100)*C6)/$C$29)</f>
        <v>0</v>
      </c>
      <c r="AD6" s="125">
        <f t="shared" ref="AD6:AD27" si="5">(((H6/100)*C6)/$C$29)</f>
        <v>0</v>
      </c>
      <c r="AE6" s="124">
        <f t="shared" ref="AE6:AE27" si="6">(((I6/100)*C6)/$C$29)</f>
        <v>0</v>
      </c>
      <c r="AF6" s="125">
        <f t="shared" ref="AF6:AF27" si="7">(((J6/100)*C6)/$C$29)</f>
        <v>0</v>
      </c>
      <c r="AG6" s="124">
        <f t="shared" ref="AG6:AG27" si="8">(((K6/100)*C6)/$C$29)</f>
        <v>0</v>
      </c>
      <c r="AH6" s="125">
        <f t="shared" ref="AH6:AH27" si="9">(((L6/100)*C6)/$C$29)</f>
        <v>0</v>
      </c>
      <c r="AI6" s="124">
        <f t="shared" ref="AI6:AI27" si="10">(((M6/100)*C6)/$C$29)</f>
        <v>0</v>
      </c>
      <c r="AJ6" s="125">
        <f t="shared" ref="AJ6:AJ27" si="11">(((N6/100)*C6)/$C$29)</f>
        <v>0</v>
      </c>
      <c r="AK6" s="124">
        <f t="shared" ref="AK6:AK27" si="12">(((O6/100)*C6)/$C$29)</f>
        <v>0</v>
      </c>
      <c r="AL6" s="125">
        <f t="shared" ref="AL6:AL27" si="13">(((P6/100)*C6)/$C$29)</f>
        <v>0</v>
      </c>
      <c r="AM6" s="124">
        <f t="shared" ref="AM6:AM27" si="14">(((Q6/100)*C6)/$C$29)</f>
        <v>0</v>
      </c>
      <c r="AN6" s="125">
        <f t="shared" ref="AN6:AN27" si="15">(((R6/100)*C6)/$C$29)</f>
        <v>0</v>
      </c>
      <c r="AO6" s="124">
        <f t="shared" ref="AO6:AO27" si="16">(((S6/100)*C6)/$C$29)</f>
        <v>0</v>
      </c>
      <c r="AP6" s="125">
        <f t="shared" ref="AP6:AP27" si="17">(((T6/100)*C6)/$C$29)</f>
        <v>0</v>
      </c>
      <c r="AQ6" s="124">
        <f t="shared" ref="AQ6:AQ27" si="18">(((U6/100)*C6)/$C$29)</f>
        <v>0</v>
      </c>
      <c r="AR6" s="125">
        <f t="shared" ref="AR6:AR27" si="19">(((V6/100)*C6)/$C$29)</f>
        <v>0</v>
      </c>
      <c r="AS6" s="124">
        <f t="shared" ref="AS6:AS27" si="20">(((W6/100)*C6)/$C$29)</f>
        <v>0</v>
      </c>
      <c r="AT6" s="125">
        <f t="shared" ref="AT6:AT27" si="21">(((X6/100)*C6)/$C$29)</f>
        <v>0</v>
      </c>
    </row>
    <row r="7" spans="1:46" x14ac:dyDescent="0.2">
      <c r="A7" s="126" t="str">
        <f>'Orçamento Geral'!A33</f>
        <v>2.</v>
      </c>
      <c r="B7" s="131" t="str">
        <f>'Orçamento Geral'!B33:G33</f>
        <v>PASSEIO PÚBLICO EM PAVER</v>
      </c>
      <c r="C7" s="122">
        <f>'Orçamento Geral'!I33</f>
        <v>175969.25348440002</v>
      </c>
      <c r="D7" s="127">
        <f t="shared" si="0"/>
        <v>0.45744575640012008</v>
      </c>
      <c r="E7" s="111">
        <v>40</v>
      </c>
      <c r="F7" s="112">
        <f t="shared" si="1"/>
        <v>40</v>
      </c>
      <c r="G7" s="111">
        <v>30</v>
      </c>
      <c r="H7" s="112">
        <f t="shared" ref="H7:H27" si="22">IF((F7=100),0,G7+F7)</f>
        <v>70</v>
      </c>
      <c r="I7" s="111">
        <v>30</v>
      </c>
      <c r="J7" s="112">
        <f t="shared" ref="J7:J27" si="23">IF((H7=100),0,I7+H7)</f>
        <v>100</v>
      </c>
      <c r="K7" s="111"/>
      <c r="L7" s="112">
        <f t="shared" ref="L7:L27" si="24">IF((J7=100),0,K7+J7)</f>
        <v>0</v>
      </c>
      <c r="M7" s="111"/>
      <c r="N7" s="112">
        <f t="shared" ref="N7:N27" si="25">IF((L7=100),0,M7+L7)</f>
        <v>0</v>
      </c>
      <c r="O7" s="111"/>
      <c r="P7" s="112">
        <f t="shared" ref="P7:R27" si="26">IF((N7=100),0,O7+N7)</f>
        <v>0</v>
      </c>
      <c r="Q7" s="111"/>
      <c r="R7" s="112">
        <f t="shared" si="26"/>
        <v>0</v>
      </c>
      <c r="S7" s="111"/>
      <c r="T7" s="112">
        <f t="shared" ref="T7" si="27">IF((R7=100),0,S7+R7)</f>
        <v>0</v>
      </c>
      <c r="U7" s="111"/>
      <c r="V7" s="112">
        <f t="shared" ref="V7:V27" si="28">IF((T7=100),0,U7+T7)</f>
        <v>0</v>
      </c>
      <c r="W7" s="111"/>
      <c r="X7" s="112">
        <f t="shared" ref="X7:X27" si="29">IF((V7=100),0,W7+V7)</f>
        <v>0</v>
      </c>
      <c r="Y7" s="106"/>
      <c r="Z7" s="106"/>
      <c r="AA7" s="128">
        <f t="shared" si="2"/>
        <v>0.18297830256004805</v>
      </c>
      <c r="AB7" s="129">
        <f t="shared" si="3"/>
        <v>0.18297830256004805</v>
      </c>
      <c r="AC7" s="128">
        <f t="shared" si="4"/>
        <v>0.13723372692003602</v>
      </c>
      <c r="AD7" s="129">
        <f t="shared" si="5"/>
        <v>0.32021202948008404</v>
      </c>
      <c r="AE7" s="128">
        <f t="shared" si="6"/>
        <v>0.13723372692003602</v>
      </c>
      <c r="AF7" s="129">
        <f t="shared" si="7"/>
        <v>0.45744575640012008</v>
      </c>
      <c r="AG7" s="128">
        <f t="shared" si="8"/>
        <v>0</v>
      </c>
      <c r="AH7" s="129">
        <f t="shared" si="9"/>
        <v>0</v>
      </c>
      <c r="AI7" s="128">
        <f t="shared" si="10"/>
        <v>0</v>
      </c>
      <c r="AJ7" s="129">
        <f t="shared" si="11"/>
        <v>0</v>
      </c>
      <c r="AK7" s="128">
        <f t="shared" si="12"/>
        <v>0</v>
      </c>
      <c r="AL7" s="129">
        <f t="shared" si="13"/>
        <v>0</v>
      </c>
      <c r="AM7" s="128">
        <f t="shared" si="14"/>
        <v>0</v>
      </c>
      <c r="AN7" s="129">
        <f t="shared" si="15"/>
        <v>0</v>
      </c>
      <c r="AO7" s="128">
        <f t="shared" si="16"/>
        <v>0</v>
      </c>
      <c r="AP7" s="129">
        <f t="shared" si="17"/>
        <v>0</v>
      </c>
      <c r="AQ7" s="128">
        <f t="shared" si="18"/>
        <v>0</v>
      </c>
      <c r="AR7" s="129">
        <f t="shared" si="19"/>
        <v>0</v>
      </c>
      <c r="AS7" s="128">
        <f t="shared" si="20"/>
        <v>0</v>
      </c>
      <c r="AT7" s="129">
        <f t="shared" si="21"/>
        <v>0</v>
      </c>
    </row>
    <row r="8" spans="1:46" x14ac:dyDescent="0.2">
      <c r="A8" s="126" t="str">
        <f>'Orçamento Geral'!A45</f>
        <v>3.</v>
      </c>
      <c r="B8" s="131" t="str">
        <f>'Orçamento Geral'!B45:G45</f>
        <v>VIGA DE TRAVAMENTO</v>
      </c>
      <c r="C8" s="122">
        <f>'Orçamento Geral'!I45</f>
        <v>32802.227079037199</v>
      </c>
      <c r="D8" s="127">
        <f t="shared" si="0"/>
        <v>8.5271939731840218E-2</v>
      </c>
      <c r="E8" s="111">
        <v>40</v>
      </c>
      <c r="F8" s="112">
        <f t="shared" si="1"/>
        <v>40</v>
      </c>
      <c r="G8" s="111">
        <v>30</v>
      </c>
      <c r="H8" s="112">
        <f t="shared" si="22"/>
        <v>70</v>
      </c>
      <c r="I8" s="111">
        <v>30</v>
      </c>
      <c r="J8" s="112">
        <f t="shared" si="23"/>
        <v>100</v>
      </c>
      <c r="K8" s="111"/>
      <c r="L8" s="112">
        <f t="shared" si="24"/>
        <v>0</v>
      </c>
      <c r="M8" s="111"/>
      <c r="N8" s="112">
        <f t="shared" si="25"/>
        <v>0</v>
      </c>
      <c r="O8" s="111"/>
      <c r="P8" s="112">
        <f t="shared" si="26"/>
        <v>0</v>
      </c>
      <c r="Q8" s="111"/>
      <c r="R8" s="112"/>
      <c r="S8" s="111"/>
      <c r="T8" s="112"/>
      <c r="U8" s="111"/>
      <c r="V8" s="112">
        <f t="shared" si="28"/>
        <v>0</v>
      </c>
      <c r="W8" s="111"/>
      <c r="X8" s="112">
        <f t="shared" si="29"/>
        <v>0</v>
      </c>
      <c r="Y8" s="106"/>
      <c r="Z8" s="106"/>
      <c r="AA8" s="128">
        <f t="shared" si="2"/>
        <v>3.4108775892736094E-2</v>
      </c>
      <c r="AB8" s="129">
        <f t="shared" si="3"/>
        <v>3.4108775892736094E-2</v>
      </c>
      <c r="AC8" s="128">
        <f t="shared" si="4"/>
        <v>2.5581581919552066E-2</v>
      </c>
      <c r="AD8" s="129">
        <f t="shared" si="5"/>
        <v>5.9690357812288146E-2</v>
      </c>
      <c r="AE8" s="128">
        <f t="shared" si="6"/>
        <v>2.5581581919552066E-2</v>
      </c>
      <c r="AF8" s="129">
        <f t="shared" si="7"/>
        <v>8.5271939731840218E-2</v>
      </c>
      <c r="AG8" s="128">
        <f t="shared" si="8"/>
        <v>0</v>
      </c>
      <c r="AH8" s="129">
        <f t="shared" si="9"/>
        <v>0</v>
      </c>
      <c r="AI8" s="128">
        <f t="shared" si="10"/>
        <v>0</v>
      </c>
      <c r="AJ8" s="129">
        <f t="shared" si="11"/>
        <v>0</v>
      </c>
      <c r="AK8" s="128">
        <f t="shared" si="12"/>
        <v>0</v>
      </c>
      <c r="AL8" s="129">
        <f t="shared" si="13"/>
        <v>0</v>
      </c>
      <c r="AM8" s="128">
        <f t="shared" si="14"/>
        <v>0</v>
      </c>
      <c r="AN8" s="129">
        <f t="shared" si="15"/>
        <v>0</v>
      </c>
      <c r="AO8" s="128">
        <f t="shared" si="16"/>
        <v>0</v>
      </c>
      <c r="AP8" s="129">
        <f t="shared" si="17"/>
        <v>0</v>
      </c>
      <c r="AQ8" s="128">
        <f t="shared" si="18"/>
        <v>0</v>
      </c>
      <c r="AR8" s="129">
        <f t="shared" si="19"/>
        <v>0</v>
      </c>
      <c r="AS8" s="128">
        <f t="shared" si="20"/>
        <v>0</v>
      </c>
      <c r="AT8" s="129">
        <f t="shared" si="21"/>
        <v>0</v>
      </c>
    </row>
    <row r="9" spans="1:46" x14ac:dyDescent="0.2">
      <c r="A9" s="126" t="str">
        <f>'Orçamento Geral'!A49</f>
        <v>4.</v>
      </c>
      <c r="B9" s="131" t="str">
        <f>'Orçamento Geral'!B49:G49</f>
        <v>MEIO FIO - PRÉ MOLDADO</v>
      </c>
      <c r="C9" s="122">
        <f>'Orçamento Geral'!I49</f>
        <v>65476.469872000009</v>
      </c>
      <c r="D9" s="127">
        <f t="shared" si="0"/>
        <v>0.17021117436099148</v>
      </c>
      <c r="E9" s="111">
        <v>40</v>
      </c>
      <c r="F9" s="112">
        <f t="shared" si="1"/>
        <v>40</v>
      </c>
      <c r="G9" s="111">
        <v>30</v>
      </c>
      <c r="H9" s="112">
        <f t="shared" si="22"/>
        <v>70</v>
      </c>
      <c r="I9" s="111">
        <v>30</v>
      </c>
      <c r="J9" s="112">
        <f t="shared" si="23"/>
        <v>100</v>
      </c>
      <c r="K9" s="111"/>
      <c r="L9" s="112">
        <f t="shared" si="24"/>
        <v>0</v>
      </c>
      <c r="M9" s="111"/>
      <c r="N9" s="112">
        <f t="shared" si="25"/>
        <v>0</v>
      </c>
      <c r="O9" s="111"/>
      <c r="P9" s="112">
        <f t="shared" si="26"/>
        <v>0</v>
      </c>
      <c r="Q9" s="111"/>
      <c r="R9" s="112"/>
      <c r="S9" s="111"/>
      <c r="T9" s="112"/>
      <c r="U9" s="111"/>
      <c r="V9" s="112"/>
      <c r="W9" s="111"/>
      <c r="X9" s="112"/>
      <c r="Y9" s="106"/>
      <c r="Z9" s="106"/>
      <c r="AA9" s="128">
        <f t="shared" si="2"/>
        <v>6.8084469744396595E-2</v>
      </c>
      <c r="AB9" s="129">
        <f t="shared" si="3"/>
        <v>6.8084469744396595E-2</v>
      </c>
      <c r="AC9" s="128">
        <f t="shared" si="4"/>
        <v>5.1063352308297436E-2</v>
      </c>
      <c r="AD9" s="129">
        <f t="shared" si="5"/>
        <v>0.11914782205269403</v>
      </c>
      <c r="AE9" s="128">
        <f t="shared" si="6"/>
        <v>5.1063352308297436E-2</v>
      </c>
      <c r="AF9" s="129">
        <f t="shared" si="7"/>
        <v>0.17021117436099148</v>
      </c>
      <c r="AG9" s="128">
        <f t="shared" si="8"/>
        <v>0</v>
      </c>
      <c r="AH9" s="129">
        <f t="shared" si="9"/>
        <v>0</v>
      </c>
      <c r="AI9" s="128">
        <f t="shared" si="10"/>
        <v>0</v>
      </c>
      <c r="AJ9" s="129">
        <f t="shared" si="11"/>
        <v>0</v>
      </c>
      <c r="AK9" s="128">
        <f t="shared" si="12"/>
        <v>0</v>
      </c>
      <c r="AL9" s="129">
        <f t="shared" si="13"/>
        <v>0</v>
      </c>
      <c r="AM9" s="128">
        <f t="shared" si="14"/>
        <v>0</v>
      </c>
      <c r="AN9" s="129">
        <f t="shared" si="15"/>
        <v>0</v>
      </c>
      <c r="AO9" s="128">
        <f t="shared" si="16"/>
        <v>0</v>
      </c>
      <c r="AP9" s="129">
        <f t="shared" si="17"/>
        <v>0</v>
      </c>
      <c r="AQ9" s="128">
        <f t="shared" si="18"/>
        <v>0</v>
      </c>
      <c r="AR9" s="129">
        <f t="shared" si="19"/>
        <v>0</v>
      </c>
      <c r="AS9" s="128">
        <f t="shared" si="20"/>
        <v>0</v>
      </c>
      <c r="AT9" s="129">
        <f t="shared" si="21"/>
        <v>0</v>
      </c>
    </row>
    <row r="10" spans="1:46" x14ac:dyDescent="0.2">
      <c r="A10" s="126" t="str">
        <f>'Orçamento Geral'!A54</f>
        <v>5.</v>
      </c>
      <c r="B10" s="131" t="str">
        <f>'Orçamento Geral'!B54:G54</f>
        <v>PISO EM CONCRETO (ACOSTAMENTO + TRAVESSAS ELEVADAS)</v>
      </c>
      <c r="C10" s="122">
        <f>'Orçamento Geral'!I54</f>
        <v>104052.97045856</v>
      </c>
      <c r="D10" s="127">
        <f t="shared" si="0"/>
        <v>0.27049378703714866</v>
      </c>
      <c r="E10" s="130"/>
      <c r="F10" s="112">
        <f t="shared" si="1"/>
        <v>0</v>
      </c>
      <c r="G10" s="130">
        <v>50</v>
      </c>
      <c r="H10" s="112">
        <f t="shared" si="22"/>
        <v>50</v>
      </c>
      <c r="I10" s="111">
        <v>50</v>
      </c>
      <c r="J10" s="112">
        <f t="shared" si="23"/>
        <v>100</v>
      </c>
      <c r="K10" s="111"/>
      <c r="L10" s="112">
        <f t="shared" si="24"/>
        <v>0</v>
      </c>
      <c r="M10" s="111"/>
      <c r="N10" s="112">
        <f t="shared" si="25"/>
        <v>0</v>
      </c>
      <c r="O10" s="111"/>
      <c r="P10" s="112">
        <f t="shared" si="26"/>
        <v>0</v>
      </c>
      <c r="Q10" s="111"/>
      <c r="R10" s="112"/>
      <c r="S10" s="111"/>
      <c r="T10" s="112"/>
      <c r="U10" s="111"/>
      <c r="V10" s="112"/>
      <c r="W10" s="111"/>
      <c r="X10" s="112"/>
      <c r="Y10" s="106"/>
      <c r="Z10" s="106"/>
      <c r="AA10" s="128">
        <f t="shared" si="2"/>
        <v>0</v>
      </c>
      <c r="AB10" s="129">
        <f t="shared" si="3"/>
        <v>0</v>
      </c>
      <c r="AC10" s="128">
        <f t="shared" si="4"/>
        <v>0.13524689351857433</v>
      </c>
      <c r="AD10" s="129">
        <f t="shared" si="5"/>
        <v>0.13524689351857433</v>
      </c>
      <c r="AE10" s="128">
        <f t="shared" si="6"/>
        <v>0.13524689351857433</v>
      </c>
      <c r="AF10" s="129">
        <f t="shared" si="7"/>
        <v>0.27049378703714866</v>
      </c>
      <c r="AG10" s="128">
        <f t="shared" si="8"/>
        <v>0</v>
      </c>
      <c r="AH10" s="129">
        <f t="shared" si="9"/>
        <v>0</v>
      </c>
      <c r="AI10" s="128">
        <f t="shared" si="10"/>
        <v>0</v>
      </c>
      <c r="AJ10" s="129">
        <f t="shared" si="11"/>
        <v>0</v>
      </c>
      <c r="AK10" s="128">
        <f t="shared" si="12"/>
        <v>0</v>
      </c>
      <c r="AL10" s="129">
        <f t="shared" si="13"/>
        <v>0</v>
      </c>
      <c r="AM10" s="128">
        <f t="shared" si="14"/>
        <v>0</v>
      </c>
      <c r="AN10" s="129">
        <f t="shared" si="15"/>
        <v>0</v>
      </c>
      <c r="AO10" s="128">
        <f t="shared" si="16"/>
        <v>0</v>
      </c>
      <c r="AP10" s="129">
        <f t="shared" si="17"/>
        <v>0</v>
      </c>
      <c r="AQ10" s="128">
        <f t="shared" si="18"/>
        <v>0</v>
      </c>
      <c r="AR10" s="129">
        <f t="shared" si="19"/>
        <v>0</v>
      </c>
      <c r="AS10" s="128">
        <f t="shared" si="20"/>
        <v>0</v>
      </c>
      <c r="AT10" s="129">
        <f t="shared" si="21"/>
        <v>0</v>
      </c>
    </row>
    <row r="11" spans="1:46" x14ac:dyDescent="0.2">
      <c r="A11" s="126" t="str">
        <f>'Orçamento Geral'!A68</f>
        <v>6.</v>
      </c>
      <c r="B11" s="131" t="str">
        <f>'Orçamento Geral'!B68:G68</f>
        <v>PINTURA FAIXAS DE SEGURANÇA</v>
      </c>
      <c r="C11" s="122">
        <f>'Orçamento Geral'!I68</f>
        <v>2294.3808000000004</v>
      </c>
      <c r="D11" s="127">
        <f t="shared" si="0"/>
        <v>5.9644212823745241E-3</v>
      </c>
      <c r="E11" s="130"/>
      <c r="F11" s="112">
        <f t="shared" si="1"/>
        <v>0</v>
      </c>
      <c r="G11" s="130"/>
      <c r="H11" s="112">
        <f t="shared" si="22"/>
        <v>0</v>
      </c>
      <c r="I11" s="111">
        <v>100</v>
      </c>
      <c r="J11" s="112">
        <f t="shared" si="23"/>
        <v>100</v>
      </c>
      <c r="K11" s="111"/>
      <c r="L11" s="112">
        <f t="shared" si="24"/>
        <v>0</v>
      </c>
      <c r="M11" s="111"/>
      <c r="N11" s="112">
        <f t="shared" si="25"/>
        <v>0</v>
      </c>
      <c r="O11" s="111"/>
      <c r="P11" s="112">
        <f t="shared" si="26"/>
        <v>0</v>
      </c>
      <c r="Q11" s="111"/>
      <c r="R11" s="112"/>
      <c r="S11" s="111"/>
      <c r="T11" s="112"/>
      <c r="U11" s="111"/>
      <c r="V11" s="112"/>
      <c r="W11" s="111"/>
      <c r="X11" s="112"/>
      <c r="Y11" s="106"/>
      <c r="Z11" s="106"/>
      <c r="AA11" s="128">
        <f t="shared" si="2"/>
        <v>0</v>
      </c>
      <c r="AB11" s="129">
        <f t="shared" si="3"/>
        <v>0</v>
      </c>
      <c r="AC11" s="128">
        <f t="shared" si="4"/>
        <v>0</v>
      </c>
      <c r="AD11" s="129">
        <f t="shared" si="5"/>
        <v>0</v>
      </c>
      <c r="AE11" s="128">
        <f t="shared" si="6"/>
        <v>5.9644212823745241E-3</v>
      </c>
      <c r="AF11" s="129">
        <f t="shared" si="7"/>
        <v>5.9644212823745241E-3</v>
      </c>
      <c r="AG11" s="128">
        <f t="shared" si="8"/>
        <v>0</v>
      </c>
      <c r="AH11" s="129">
        <f t="shared" si="9"/>
        <v>0</v>
      </c>
      <c r="AI11" s="128">
        <f t="shared" si="10"/>
        <v>0</v>
      </c>
      <c r="AJ11" s="129">
        <f t="shared" si="11"/>
        <v>0</v>
      </c>
      <c r="AK11" s="128">
        <f t="shared" si="12"/>
        <v>0</v>
      </c>
      <c r="AL11" s="129">
        <f t="shared" si="13"/>
        <v>0</v>
      </c>
      <c r="AM11" s="128">
        <f t="shared" si="14"/>
        <v>0</v>
      </c>
      <c r="AN11" s="129">
        <f t="shared" si="15"/>
        <v>0</v>
      </c>
      <c r="AO11" s="128">
        <f t="shared" si="16"/>
        <v>0</v>
      </c>
      <c r="AP11" s="129">
        <f t="shared" si="17"/>
        <v>0</v>
      </c>
      <c r="AQ11" s="128">
        <f t="shared" si="18"/>
        <v>0</v>
      </c>
      <c r="AR11" s="129">
        <f t="shared" si="19"/>
        <v>0</v>
      </c>
      <c r="AS11" s="128">
        <f t="shared" si="20"/>
        <v>0</v>
      </c>
      <c r="AT11" s="129">
        <f t="shared" si="21"/>
        <v>0</v>
      </c>
    </row>
    <row r="12" spans="1:46" x14ac:dyDescent="0.2">
      <c r="A12" s="126"/>
      <c r="B12" s="131"/>
      <c r="C12" s="122"/>
      <c r="D12" s="127">
        <f t="shared" si="0"/>
        <v>0</v>
      </c>
      <c r="E12" s="130"/>
      <c r="F12" s="112">
        <f t="shared" si="1"/>
        <v>0</v>
      </c>
      <c r="G12" s="130"/>
      <c r="H12" s="112">
        <f t="shared" si="22"/>
        <v>0</v>
      </c>
      <c r="I12" s="111"/>
      <c r="J12" s="112">
        <f t="shared" si="23"/>
        <v>0</v>
      </c>
      <c r="K12" s="111"/>
      <c r="L12" s="112">
        <f t="shared" si="24"/>
        <v>0</v>
      </c>
      <c r="M12" s="111"/>
      <c r="N12" s="112">
        <f t="shared" si="25"/>
        <v>0</v>
      </c>
      <c r="O12" s="111"/>
      <c r="P12" s="112">
        <f t="shared" si="26"/>
        <v>0</v>
      </c>
      <c r="Q12" s="111"/>
      <c r="R12" s="112"/>
      <c r="S12" s="111"/>
      <c r="T12" s="112"/>
      <c r="U12" s="111"/>
      <c r="V12" s="112"/>
      <c r="W12" s="111"/>
      <c r="X12" s="112"/>
      <c r="Y12" s="106"/>
      <c r="Z12" s="106"/>
      <c r="AA12" s="128">
        <f t="shared" si="2"/>
        <v>0</v>
      </c>
      <c r="AB12" s="129">
        <f t="shared" si="3"/>
        <v>0</v>
      </c>
      <c r="AC12" s="128">
        <f t="shared" si="4"/>
        <v>0</v>
      </c>
      <c r="AD12" s="129">
        <f t="shared" si="5"/>
        <v>0</v>
      </c>
      <c r="AE12" s="128">
        <f t="shared" si="6"/>
        <v>0</v>
      </c>
      <c r="AF12" s="129">
        <f t="shared" si="7"/>
        <v>0</v>
      </c>
      <c r="AG12" s="128">
        <f t="shared" si="8"/>
        <v>0</v>
      </c>
      <c r="AH12" s="129">
        <f t="shared" si="9"/>
        <v>0</v>
      </c>
      <c r="AI12" s="128">
        <f t="shared" si="10"/>
        <v>0</v>
      </c>
      <c r="AJ12" s="129">
        <f t="shared" si="11"/>
        <v>0</v>
      </c>
      <c r="AK12" s="128">
        <f t="shared" si="12"/>
        <v>0</v>
      </c>
      <c r="AL12" s="129">
        <f t="shared" si="13"/>
        <v>0</v>
      </c>
      <c r="AM12" s="128">
        <f t="shared" si="14"/>
        <v>0</v>
      </c>
      <c r="AN12" s="129">
        <f t="shared" si="15"/>
        <v>0</v>
      </c>
      <c r="AO12" s="128">
        <f t="shared" si="16"/>
        <v>0</v>
      </c>
      <c r="AP12" s="129">
        <f t="shared" si="17"/>
        <v>0</v>
      </c>
      <c r="AQ12" s="128">
        <f t="shared" si="18"/>
        <v>0</v>
      </c>
      <c r="AR12" s="129">
        <f t="shared" si="19"/>
        <v>0</v>
      </c>
      <c r="AS12" s="128">
        <f t="shared" si="20"/>
        <v>0</v>
      </c>
      <c r="AT12" s="129">
        <f t="shared" si="21"/>
        <v>0</v>
      </c>
    </row>
    <row r="13" spans="1:46" x14ac:dyDescent="0.2">
      <c r="A13" s="126"/>
      <c r="B13" s="131"/>
      <c r="C13" s="122"/>
      <c r="D13" s="127">
        <f t="shared" si="0"/>
        <v>0</v>
      </c>
      <c r="E13" s="130"/>
      <c r="F13" s="112">
        <f t="shared" si="1"/>
        <v>0</v>
      </c>
      <c r="G13" s="130"/>
      <c r="H13" s="112">
        <f t="shared" si="22"/>
        <v>0</v>
      </c>
      <c r="I13" s="111"/>
      <c r="J13" s="112">
        <f t="shared" si="23"/>
        <v>0</v>
      </c>
      <c r="K13" s="111"/>
      <c r="L13" s="112">
        <f t="shared" si="24"/>
        <v>0</v>
      </c>
      <c r="M13" s="111"/>
      <c r="N13" s="112">
        <f t="shared" si="25"/>
        <v>0</v>
      </c>
      <c r="O13" s="111"/>
      <c r="P13" s="112">
        <f t="shared" si="26"/>
        <v>0</v>
      </c>
      <c r="Q13" s="111"/>
      <c r="R13" s="112"/>
      <c r="S13" s="111"/>
      <c r="T13" s="112"/>
      <c r="U13" s="111"/>
      <c r="V13" s="112"/>
      <c r="W13" s="111"/>
      <c r="X13" s="112"/>
      <c r="Y13" s="106"/>
      <c r="Z13" s="106"/>
      <c r="AA13" s="128">
        <f t="shared" si="2"/>
        <v>0</v>
      </c>
      <c r="AB13" s="129">
        <f t="shared" si="3"/>
        <v>0</v>
      </c>
      <c r="AC13" s="128">
        <f t="shared" si="4"/>
        <v>0</v>
      </c>
      <c r="AD13" s="129">
        <f t="shared" si="5"/>
        <v>0</v>
      </c>
      <c r="AE13" s="128">
        <f t="shared" si="6"/>
        <v>0</v>
      </c>
      <c r="AF13" s="129">
        <f t="shared" si="7"/>
        <v>0</v>
      </c>
      <c r="AG13" s="128">
        <f t="shared" si="8"/>
        <v>0</v>
      </c>
      <c r="AH13" s="129">
        <f t="shared" si="9"/>
        <v>0</v>
      </c>
      <c r="AI13" s="128">
        <f t="shared" si="10"/>
        <v>0</v>
      </c>
      <c r="AJ13" s="129">
        <f t="shared" si="11"/>
        <v>0</v>
      </c>
      <c r="AK13" s="128">
        <f t="shared" si="12"/>
        <v>0</v>
      </c>
      <c r="AL13" s="129">
        <f t="shared" si="13"/>
        <v>0</v>
      </c>
      <c r="AM13" s="128">
        <f t="shared" si="14"/>
        <v>0</v>
      </c>
      <c r="AN13" s="129">
        <f t="shared" si="15"/>
        <v>0</v>
      </c>
      <c r="AO13" s="128">
        <f t="shared" si="16"/>
        <v>0</v>
      </c>
      <c r="AP13" s="129">
        <f t="shared" si="17"/>
        <v>0</v>
      </c>
      <c r="AQ13" s="128">
        <f t="shared" si="18"/>
        <v>0</v>
      </c>
      <c r="AR13" s="129">
        <f t="shared" si="19"/>
        <v>0</v>
      </c>
      <c r="AS13" s="128">
        <f t="shared" si="20"/>
        <v>0</v>
      </c>
      <c r="AT13" s="129">
        <f t="shared" si="21"/>
        <v>0</v>
      </c>
    </row>
    <row r="14" spans="1:46" x14ac:dyDescent="0.2">
      <c r="A14" s="126"/>
      <c r="B14" s="131"/>
      <c r="C14" s="122"/>
      <c r="D14" s="127">
        <f t="shared" si="0"/>
        <v>0</v>
      </c>
      <c r="E14" s="130"/>
      <c r="F14" s="112">
        <f t="shared" si="1"/>
        <v>0</v>
      </c>
      <c r="G14" s="130"/>
      <c r="H14" s="112">
        <f t="shared" si="22"/>
        <v>0</v>
      </c>
      <c r="I14" s="111"/>
      <c r="J14" s="112">
        <f t="shared" si="23"/>
        <v>0</v>
      </c>
      <c r="K14" s="111"/>
      <c r="L14" s="112">
        <f t="shared" si="24"/>
        <v>0</v>
      </c>
      <c r="M14" s="111"/>
      <c r="N14" s="112"/>
      <c r="O14" s="111"/>
      <c r="P14" s="112">
        <f t="shared" si="26"/>
        <v>0</v>
      </c>
      <c r="Q14" s="111"/>
      <c r="R14" s="112"/>
      <c r="S14" s="111"/>
      <c r="T14" s="112"/>
      <c r="U14" s="111"/>
      <c r="V14" s="112"/>
      <c r="W14" s="111"/>
      <c r="X14" s="112"/>
      <c r="Y14" s="106"/>
      <c r="Z14" s="106"/>
      <c r="AA14" s="128">
        <f t="shared" si="2"/>
        <v>0</v>
      </c>
      <c r="AB14" s="129">
        <f t="shared" si="3"/>
        <v>0</v>
      </c>
      <c r="AC14" s="128">
        <f t="shared" si="4"/>
        <v>0</v>
      </c>
      <c r="AD14" s="129">
        <f t="shared" si="5"/>
        <v>0</v>
      </c>
      <c r="AE14" s="128">
        <f t="shared" si="6"/>
        <v>0</v>
      </c>
      <c r="AF14" s="129">
        <f t="shared" si="7"/>
        <v>0</v>
      </c>
      <c r="AG14" s="128">
        <f t="shared" si="8"/>
        <v>0</v>
      </c>
      <c r="AH14" s="129">
        <f t="shared" si="9"/>
        <v>0</v>
      </c>
      <c r="AI14" s="128">
        <f t="shared" si="10"/>
        <v>0</v>
      </c>
      <c r="AJ14" s="129">
        <f t="shared" si="11"/>
        <v>0</v>
      </c>
      <c r="AK14" s="128">
        <f t="shared" si="12"/>
        <v>0</v>
      </c>
      <c r="AL14" s="129">
        <f t="shared" si="13"/>
        <v>0</v>
      </c>
      <c r="AM14" s="128">
        <f t="shared" si="14"/>
        <v>0</v>
      </c>
      <c r="AN14" s="129">
        <f t="shared" si="15"/>
        <v>0</v>
      </c>
      <c r="AO14" s="128">
        <f t="shared" si="16"/>
        <v>0</v>
      </c>
      <c r="AP14" s="129">
        <f t="shared" si="17"/>
        <v>0</v>
      </c>
      <c r="AQ14" s="128">
        <f t="shared" si="18"/>
        <v>0</v>
      </c>
      <c r="AR14" s="129">
        <f t="shared" si="19"/>
        <v>0</v>
      </c>
      <c r="AS14" s="128">
        <f t="shared" si="20"/>
        <v>0</v>
      </c>
      <c r="AT14" s="129">
        <f t="shared" si="21"/>
        <v>0</v>
      </c>
    </row>
    <row r="15" spans="1:46" x14ac:dyDescent="0.2">
      <c r="A15" s="126"/>
      <c r="B15" s="131"/>
      <c r="C15" s="122"/>
      <c r="D15" s="127">
        <f t="shared" si="0"/>
        <v>0</v>
      </c>
      <c r="E15" s="130"/>
      <c r="F15" s="112">
        <f t="shared" si="1"/>
        <v>0</v>
      </c>
      <c r="G15" s="130"/>
      <c r="H15" s="112">
        <f t="shared" si="22"/>
        <v>0</v>
      </c>
      <c r="I15" s="111"/>
      <c r="J15" s="112">
        <f t="shared" si="23"/>
        <v>0</v>
      </c>
      <c r="K15" s="111"/>
      <c r="L15" s="112">
        <f t="shared" si="24"/>
        <v>0</v>
      </c>
      <c r="M15" s="111"/>
      <c r="N15" s="112"/>
      <c r="O15" s="111"/>
      <c r="P15" s="112">
        <f t="shared" si="26"/>
        <v>0</v>
      </c>
      <c r="Q15" s="111"/>
      <c r="R15" s="112"/>
      <c r="S15" s="111"/>
      <c r="T15" s="112"/>
      <c r="U15" s="111"/>
      <c r="V15" s="112"/>
      <c r="W15" s="111"/>
      <c r="X15" s="112"/>
      <c r="Y15" s="106"/>
      <c r="Z15" s="106"/>
      <c r="AA15" s="128">
        <f t="shared" si="2"/>
        <v>0</v>
      </c>
      <c r="AB15" s="129">
        <f t="shared" si="3"/>
        <v>0</v>
      </c>
      <c r="AC15" s="128">
        <f t="shared" si="4"/>
        <v>0</v>
      </c>
      <c r="AD15" s="129">
        <f t="shared" si="5"/>
        <v>0</v>
      </c>
      <c r="AE15" s="128">
        <f t="shared" si="6"/>
        <v>0</v>
      </c>
      <c r="AF15" s="129">
        <f t="shared" si="7"/>
        <v>0</v>
      </c>
      <c r="AG15" s="128">
        <f t="shared" si="8"/>
        <v>0</v>
      </c>
      <c r="AH15" s="129">
        <f t="shared" si="9"/>
        <v>0</v>
      </c>
      <c r="AI15" s="128">
        <f t="shared" si="10"/>
        <v>0</v>
      </c>
      <c r="AJ15" s="129">
        <f t="shared" si="11"/>
        <v>0</v>
      </c>
      <c r="AK15" s="128">
        <f t="shared" si="12"/>
        <v>0</v>
      </c>
      <c r="AL15" s="129">
        <f t="shared" si="13"/>
        <v>0</v>
      </c>
      <c r="AM15" s="128">
        <f t="shared" si="14"/>
        <v>0</v>
      </c>
      <c r="AN15" s="129">
        <f t="shared" si="15"/>
        <v>0</v>
      </c>
      <c r="AO15" s="128">
        <f t="shared" si="16"/>
        <v>0</v>
      </c>
      <c r="AP15" s="129">
        <f t="shared" si="17"/>
        <v>0</v>
      </c>
      <c r="AQ15" s="128">
        <f t="shared" si="18"/>
        <v>0</v>
      </c>
      <c r="AR15" s="129">
        <f t="shared" si="19"/>
        <v>0</v>
      </c>
      <c r="AS15" s="128">
        <f t="shared" si="20"/>
        <v>0</v>
      </c>
      <c r="AT15" s="129">
        <f t="shared" si="21"/>
        <v>0</v>
      </c>
    </row>
    <row r="16" spans="1:46" x14ac:dyDescent="0.2">
      <c r="A16" s="126"/>
      <c r="B16" s="131"/>
      <c r="C16" s="122"/>
      <c r="D16" s="127">
        <f t="shared" si="0"/>
        <v>0</v>
      </c>
      <c r="E16" s="130"/>
      <c r="F16" s="112"/>
      <c r="G16" s="130"/>
      <c r="H16" s="112"/>
      <c r="I16" s="111"/>
      <c r="J16" s="112"/>
      <c r="K16" s="111"/>
      <c r="L16" s="112"/>
      <c r="M16" s="111"/>
      <c r="N16" s="112"/>
      <c r="O16" s="111"/>
      <c r="P16" s="112">
        <f t="shared" si="26"/>
        <v>0</v>
      </c>
      <c r="Q16" s="111"/>
      <c r="R16" s="112"/>
      <c r="S16" s="111"/>
      <c r="T16" s="112"/>
      <c r="U16" s="111"/>
      <c r="V16" s="112"/>
      <c r="W16" s="111"/>
      <c r="X16" s="112"/>
      <c r="Y16" s="106"/>
      <c r="Z16" s="106"/>
      <c r="AA16" s="128">
        <f t="shared" si="2"/>
        <v>0</v>
      </c>
      <c r="AB16" s="129">
        <f t="shared" si="3"/>
        <v>0</v>
      </c>
      <c r="AC16" s="128">
        <f t="shared" si="4"/>
        <v>0</v>
      </c>
      <c r="AD16" s="129">
        <f t="shared" si="5"/>
        <v>0</v>
      </c>
      <c r="AE16" s="128">
        <f t="shared" si="6"/>
        <v>0</v>
      </c>
      <c r="AF16" s="129">
        <f t="shared" si="7"/>
        <v>0</v>
      </c>
      <c r="AG16" s="128">
        <f t="shared" si="8"/>
        <v>0</v>
      </c>
      <c r="AH16" s="129">
        <f t="shared" si="9"/>
        <v>0</v>
      </c>
      <c r="AI16" s="128">
        <f t="shared" si="10"/>
        <v>0</v>
      </c>
      <c r="AJ16" s="129">
        <f t="shared" si="11"/>
        <v>0</v>
      </c>
      <c r="AK16" s="128">
        <f t="shared" si="12"/>
        <v>0</v>
      </c>
      <c r="AL16" s="129">
        <f t="shared" si="13"/>
        <v>0</v>
      </c>
      <c r="AM16" s="128">
        <f t="shared" si="14"/>
        <v>0</v>
      </c>
      <c r="AN16" s="129">
        <f t="shared" si="15"/>
        <v>0</v>
      </c>
      <c r="AO16" s="128">
        <f t="shared" si="16"/>
        <v>0</v>
      </c>
      <c r="AP16" s="129">
        <f t="shared" si="17"/>
        <v>0</v>
      </c>
      <c r="AQ16" s="128">
        <f t="shared" si="18"/>
        <v>0</v>
      </c>
      <c r="AR16" s="129">
        <f t="shared" si="19"/>
        <v>0</v>
      </c>
      <c r="AS16" s="128">
        <f t="shared" si="20"/>
        <v>0</v>
      </c>
      <c r="AT16" s="129">
        <f t="shared" si="21"/>
        <v>0</v>
      </c>
    </row>
    <row r="17" spans="1:46" x14ac:dyDescent="0.2">
      <c r="A17" s="126"/>
      <c r="B17" s="131"/>
      <c r="C17" s="122"/>
      <c r="D17" s="127">
        <f t="shared" si="0"/>
        <v>0</v>
      </c>
      <c r="E17" s="130"/>
      <c r="F17" s="112"/>
      <c r="G17" s="130"/>
      <c r="H17" s="112"/>
      <c r="I17" s="111"/>
      <c r="J17" s="112"/>
      <c r="K17" s="111"/>
      <c r="L17" s="112"/>
      <c r="M17" s="111"/>
      <c r="N17" s="112"/>
      <c r="O17" s="111"/>
      <c r="P17" s="112">
        <f t="shared" si="26"/>
        <v>0</v>
      </c>
      <c r="Q17" s="111"/>
      <c r="R17" s="112"/>
      <c r="S17" s="111"/>
      <c r="T17" s="112"/>
      <c r="U17" s="111"/>
      <c r="V17" s="112"/>
      <c r="W17" s="111"/>
      <c r="X17" s="112"/>
      <c r="Y17" s="106"/>
      <c r="Z17" s="106"/>
      <c r="AA17" s="128">
        <f t="shared" si="2"/>
        <v>0</v>
      </c>
      <c r="AB17" s="129">
        <f t="shared" si="3"/>
        <v>0</v>
      </c>
      <c r="AC17" s="128">
        <f t="shared" si="4"/>
        <v>0</v>
      </c>
      <c r="AD17" s="129">
        <f t="shared" si="5"/>
        <v>0</v>
      </c>
      <c r="AE17" s="128">
        <f t="shared" si="6"/>
        <v>0</v>
      </c>
      <c r="AF17" s="129">
        <f t="shared" si="7"/>
        <v>0</v>
      </c>
      <c r="AG17" s="128">
        <f t="shared" si="8"/>
        <v>0</v>
      </c>
      <c r="AH17" s="129">
        <f t="shared" si="9"/>
        <v>0</v>
      </c>
      <c r="AI17" s="128">
        <f t="shared" si="10"/>
        <v>0</v>
      </c>
      <c r="AJ17" s="129">
        <f t="shared" si="11"/>
        <v>0</v>
      </c>
      <c r="AK17" s="128">
        <f t="shared" si="12"/>
        <v>0</v>
      </c>
      <c r="AL17" s="129">
        <f t="shared" si="13"/>
        <v>0</v>
      </c>
      <c r="AM17" s="128">
        <f t="shared" si="14"/>
        <v>0</v>
      </c>
      <c r="AN17" s="129">
        <f t="shared" si="15"/>
        <v>0</v>
      </c>
      <c r="AO17" s="128">
        <f t="shared" si="16"/>
        <v>0</v>
      </c>
      <c r="AP17" s="129">
        <f t="shared" si="17"/>
        <v>0</v>
      </c>
      <c r="AQ17" s="128">
        <f t="shared" si="18"/>
        <v>0</v>
      </c>
      <c r="AR17" s="129">
        <f t="shared" si="19"/>
        <v>0</v>
      </c>
      <c r="AS17" s="128">
        <f t="shared" si="20"/>
        <v>0</v>
      </c>
      <c r="AT17" s="129">
        <f t="shared" si="21"/>
        <v>0</v>
      </c>
    </row>
    <row r="18" spans="1:46" x14ac:dyDescent="0.2">
      <c r="A18" s="126"/>
      <c r="B18" s="131"/>
      <c r="C18" s="122"/>
      <c r="D18" s="127">
        <f t="shared" si="0"/>
        <v>0</v>
      </c>
      <c r="E18" s="130"/>
      <c r="F18" s="112"/>
      <c r="G18" s="130"/>
      <c r="H18" s="112"/>
      <c r="I18" s="111"/>
      <c r="J18" s="112"/>
      <c r="K18" s="111"/>
      <c r="L18" s="112"/>
      <c r="M18" s="111"/>
      <c r="N18" s="112"/>
      <c r="O18" s="111"/>
      <c r="P18" s="112">
        <f t="shared" si="26"/>
        <v>0</v>
      </c>
      <c r="Q18" s="111"/>
      <c r="R18" s="112"/>
      <c r="S18" s="111"/>
      <c r="T18" s="112"/>
      <c r="U18" s="111"/>
      <c r="V18" s="112"/>
      <c r="W18" s="111"/>
      <c r="X18" s="112"/>
      <c r="Y18" s="106"/>
      <c r="Z18" s="106"/>
      <c r="AA18" s="128">
        <f t="shared" si="2"/>
        <v>0</v>
      </c>
      <c r="AB18" s="129">
        <f t="shared" si="3"/>
        <v>0</v>
      </c>
      <c r="AC18" s="128">
        <f t="shared" si="4"/>
        <v>0</v>
      </c>
      <c r="AD18" s="129">
        <f t="shared" si="5"/>
        <v>0</v>
      </c>
      <c r="AE18" s="128">
        <f t="shared" si="6"/>
        <v>0</v>
      </c>
      <c r="AF18" s="129">
        <f t="shared" si="7"/>
        <v>0</v>
      </c>
      <c r="AG18" s="128">
        <f t="shared" si="8"/>
        <v>0</v>
      </c>
      <c r="AH18" s="129">
        <f t="shared" si="9"/>
        <v>0</v>
      </c>
      <c r="AI18" s="128">
        <f t="shared" si="10"/>
        <v>0</v>
      </c>
      <c r="AJ18" s="129">
        <f t="shared" si="11"/>
        <v>0</v>
      </c>
      <c r="AK18" s="128">
        <f t="shared" si="12"/>
        <v>0</v>
      </c>
      <c r="AL18" s="129">
        <f t="shared" si="13"/>
        <v>0</v>
      </c>
      <c r="AM18" s="128">
        <f t="shared" si="14"/>
        <v>0</v>
      </c>
      <c r="AN18" s="129">
        <f t="shared" si="15"/>
        <v>0</v>
      </c>
      <c r="AO18" s="128">
        <f t="shared" si="16"/>
        <v>0</v>
      </c>
      <c r="AP18" s="129">
        <f t="shared" si="17"/>
        <v>0</v>
      </c>
      <c r="AQ18" s="128">
        <f t="shared" si="18"/>
        <v>0</v>
      </c>
      <c r="AR18" s="129">
        <f t="shared" si="19"/>
        <v>0</v>
      </c>
      <c r="AS18" s="128">
        <f t="shared" si="20"/>
        <v>0</v>
      </c>
      <c r="AT18" s="129">
        <f t="shared" si="21"/>
        <v>0</v>
      </c>
    </row>
    <row r="19" spans="1:46" x14ac:dyDescent="0.2">
      <c r="A19" s="126"/>
      <c r="B19" s="131"/>
      <c r="C19" s="122"/>
      <c r="D19" s="127">
        <f t="shared" si="0"/>
        <v>0</v>
      </c>
      <c r="E19" s="130"/>
      <c r="F19" s="112"/>
      <c r="G19" s="130"/>
      <c r="H19" s="112"/>
      <c r="I19" s="111"/>
      <c r="J19" s="112"/>
      <c r="K19" s="111"/>
      <c r="L19" s="112"/>
      <c r="M19" s="111"/>
      <c r="N19" s="112"/>
      <c r="O19" s="111"/>
      <c r="P19" s="112"/>
      <c r="Q19" s="111"/>
      <c r="R19" s="112"/>
      <c r="S19" s="111"/>
      <c r="T19" s="112"/>
      <c r="U19" s="111"/>
      <c r="V19" s="112">
        <f t="shared" si="28"/>
        <v>0</v>
      </c>
      <c r="W19" s="111"/>
      <c r="X19" s="112">
        <f t="shared" si="29"/>
        <v>0</v>
      </c>
      <c r="Y19" s="106"/>
      <c r="Z19" s="106"/>
      <c r="AA19" s="128">
        <f t="shared" si="2"/>
        <v>0</v>
      </c>
      <c r="AB19" s="129">
        <f t="shared" si="3"/>
        <v>0</v>
      </c>
      <c r="AC19" s="128">
        <f t="shared" si="4"/>
        <v>0</v>
      </c>
      <c r="AD19" s="129">
        <f t="shared" si="5"/>
        <v>0</v>
      </c>
      <c r="AE19" s="128">
        <f t="shared" si="6"/>
        <v>0</v>
      </c>
      <c r="AF19" s="129">
        <f t="shared" si="7"/>
        <v>0</v>
      </c>
      <c r="AG19" s="128">
        <f t="shared" si="8"/>
        <v>0</v>
      </c>
      <c r="AH19" s="129">
        <f t="shared" si="9"/>
        <v>0</v>
      </c>
      <c r="AI19" s="128">
        <f t="shared" si="10"/>
        <v>0</v>
      </c>
      <c r="AJ19" s="129">
        <f t="shared" si="11"/>
        <v>0</v>
      </c>
      <c r="AK19" s="128">
        <f t="shared" si="12"/>
        <v>0</v>
      </c>
      <c r="AL19" s="129">
        <f t="shared" si="13"/>
        <v>0</v>
      </c>
      <c r="AM19" s="128">
        <f t="shared" si="14"/>
        <v>0</v>
      </c>
      <c r="AN19" s="129">
        <f t="shared" si="15"/>
        <v>0</v>
      </c>
      <c r="AO19" s="128">
        <f t="shared" si="16"/>
        <v>0</v>
      </c>
      <c r="AP19" s="129">
        <f t="shared" si="17"/>
        <v>0</v>
      </c>
      <c r="AQ19" s="128">
        <f t="shared" si="18"/>
        <v>0</v>
      </c>
      <c r="AR19" s="129">
        <f t="shared" si="19"/>
        <v>0</v>
      </c>
      <c r="AS19" s="128">
        <f t="shared" si="20"/>
        <v>0</v>
      </c>
      <c r="AT19" s="129">
        <f t="shared" si="21"/>
        <v>0</v>
      </c>
    </row>
    <row r="20" spans="1:46" x14ac:dyDescent="0.2">
      <c r="A20" s="126"/>
      <c r="B20" s="121"/>
      <c r="C20" s="122"/>
      <c r="D20" s="127">
        <f t="shared" si="0"/>
        <v>0</v>
      </c>
      <c r="E20" s="130"/>
      <c r="F20" s="112"/>
      <c r="G20" s="130"/>
      <c r="H20" s="112"/>
      <c r="I20" s="111"/>
      <c r="J20" s="112">
        <f t="shared" si="23"/>
        <v>0</v>
      </c>
      <c r="K20" s="111"/>
      <c r="L20" s="112">
        <f t="shared" si="24"/>
        <v>0</v>
      </c>
      <c r="M20" s="111"/>
      <c r="N20" s="112">
        <f t="shared" si="25"/>
        <v>0</v>
      </c>
      <c r="O20" s="111"/>
      <c r="P20" s="112">
        <f t="shared" ref="P20" si="30">IF((N20=100),0,O20+N20)</f>
        <v>0</v>
      </c>
      <c r="Q20" s="111"/>
      <c r="R20" s="112"/>
      <c r="S20" s="111"/>
      <c r="T20" s="112"/>
      <c r="U20" s="111"/>
      <c r="V20" s="112">
        <f t="shared" si="28"/>
        <v>0</v>
      </c>
      <c r="W20" s="111"/>
      <c r="X20" s="112">
        <f t="shared" si="29"/>
        <v>0</v>
      </c>
      <c r="Y20" s="106"/>
      <c r="Z20" s="106"/>
      <c r="AA20" s="128">
        <f t="shared" si="2"/>
        <v>0</v>
      </c>
      <c r="AB20" s="129">
        <f t="shared" si="3"/>
        <v>0</v>
      </c>
      <c r="AC20" s="128">
        <f t="shared" si="4"/>
        <v>0</v>
      </c>
      <c r="AD20" s="129">
        <f t="shared" si="5"/>
        <v>0</v>
      </c>
      <c r="AE20" s="128">
        <f t="shared" si="6"/>
        <v>0</v>
      </c>
      <c r="AF20" s="129">
        <f t="shared" si="7"/>
        <v>0</v>
      </c>
      <c r="AG20" s="128">
        <f t="shared" si="8"/>
        <v>0</v>
      </c>
      <c r="AH20" s="129">
        <f t="shared" si="9"/>
        <v>0</v>
      </c>
      <c r="AI20" s="128">
        <f t="shared" si="10"/>
        <v>0</v>
      </c>
      <c r="AJ20" s="129">
        <f t="shared" si="11"/>
        <v>0</v>
      </c>
      <c r="AK20" s="128">
        <f t="shared" si="12"/>
        <v>0</v>
      </c>
      <c r="AL20" s="129">
        <f t="shared" si="13"/>
        <v>0</v>
      </c>
      <c r="AM20" s="128">
        <f t="shared" si="14"/>
        <v>0</v>
      </c>
      <c r="AN20" s="129">
        <f t="shared" si="15"/>
        <v>0</v>
      </c>
      <c r="AO20" s="128">
        <f t="shared" si="16"/>
        <v>0</v>
      </c>
      <c r="AP20" s="129">
        <f t="shared" si="17"/>
        <v>0</v>
      </c>
      <c r="AQ20" s="128">
        <f t="shared" si="18"/>
        <v>0</v>
      </c>
      <c r="AR20" s="129">
        <f t="shared" si="19"/>
        <v>0</v>
      </c>
      <c r="AS20" s="128">
        <f t="shared" si="20"/>
        <v>0</v>
      </c>
      <c r="AT20" s="129">
        <f t="shared" si="21"/>
        <v>0</v>
      </c>
    </row>
    <row r="21" spans="1:46" x14ac:dyDescent="0.2">
      <c r="A21" s="126"/>
      <c r="B21" s="121"/>
      <c r="C21" s="122"/>
      <c r="D21" s="127">
        <f t="shared" si="0"/>
        <v>0</v>
      </c>
      <c r="E21" s="130"/>
      <c r="F21" s="112">
        <f t="shared" si="1"/>
        <v>0</v>
      </c>
      <c r="G21" s="130"/>
      <c r="H21" s="112">
        <f t="shared" si="22"/>
        <v>0</v>
      </c>
      <c r="I21" s="111"/>
      <c r="J21" s="112">
        <f t="shared" si="23"/>
        <v>0</v>
      </c>
      <c r="K21" s="111"/>
      <c r="L21" s="112">
        <f t="shared" si="24"/>
        <v>0</v>
      </c>
      <c r="M21" s="111"/>
      <c r="N21" s="112"/>
      <c r="O21" s="111"/>
      <c r="P21" s="112">
        <f t="shared" si="26"/>
        <v>0</v>
      </c>
      <c r="Q21" s="111"/>
      <c r="R21" s="112"/>
      <c r="S21" s="111"/>
      <c r="T21" s="112"/>
      <c r="U21" s="111"/>
      <c r="V21" s="112">
        <f t="shared" si="28"/>
        <v>0</v>
      </c>
      <c r="W21" s="111"/>
      <c r="X21" s="112">
        <f t="shared" si="29"/>
        <v>0</v>
      </c>
      <c r="Y21" s="106"/>
      <c r="Z21" s="106"/>
      <c r="AA21" s="128">
        <f t="shared" si="2"/>
        <v>0</v>
      </c>
      <c r="AB21" s="129">
        <f t="shared" si="3"/>
        <v>0</v>
      </c>
      <c r="AC21" s="128">
        <f t="shared" si="4"/>
        <v>0</v>
      </c>
      <c r="AD21" s="129">
        <f t="shared" si="5"/>
        <v>0</v>
      </c>
      <c r="AE21" s="128">
        <f t="shared" si="6"/>
        <v>0</v>
      </c>
      <c r="AF21" s="129">
        <f t="shared" si="7"/>
        <v>0</v>
      </c>
      <c r="AG21" s="128">
        <f t="shared" si="8"/>
        <v>0</v>
      </c>
      <c r="AH21" s="129">
        <f t="shared" si="9"/>
        <v>0</v>
      </c>
      <c r="AI21" s="128">
        <f t="shared" si="10"/>
        <v>0</v>
      </c>
      <c r="AJ21" s="129">
        <f t="shared" si="11"/>
        <v>0</v>
      </c>
      <c r="AK21" s="128">
        <f t="shared" si="12"/>
        <v>0</v>
      </c>
      <c r="AL21" s="129">
        <f t="shared" si="13"/>
        <v>0</v>
      </c>
      <c r="AM21" s="128">
        <f t="shared" si="14"/>
        <v>0</v>
      </c>
      <c r="AN21" s="129">
        <f t="shared" si="15"/>
        <v>0</v>
      </c>
      <c r="AO21" s="128">
        <f t="shared" si="16"/>
        <v>0</v>
      </c>
      <c r="AP21" s="129">
        <f t="shared" si="17"/>
        <v>0</v>
      </c>
      <c r="AQ21" s="128">
        <f t="shared" si="18"/>
        <v>0</v>
      </c>
      <c r="AR21" s="129">
        <f t="shared" si="19"/>
        <v>0</v>
      </c>
      <c r="AS21" s="128">
        <f t="shared" si="20"/>
        <v>0</v>
      </c>
      <c r="AT21" s="129">
        <f t="shared" si="21"/>
        <v>0</v>
      </c>
    </row>
    <row r="22" spans="1:46" x14ac:dyDescent="0.2">
      <c r="A22" s="126"/>
      <c r="B22" s="121"/>
      <c r="C22" s="122"/>
      <c r="D22" s="127">
        <f t="shared" si="0"/>
        <v>0</v>
      </c>
      <c r="E22" s="130"/>
      <c r="F22" s="112">
        <f t="shared" si="1"/>
        <v>0</v>
      </c>
      <c r="G22" s="130"/>
      <c r="H22" s="112">
        <f t="shared" si="22"/>
        <v>0</v>
      </c>
      <c r="I22" s="111"/>
      <c r="J22" s="112">
        <f t="shared" si="23"/>
        <v>0</v>
      </c>
      <c r="K22" s="111"/>
      <c r="L22" s="112">
        <f t="shared" si="24"/>
        <v>0</v>
      </c>
      <c r="M22" s="111"/>
      <c r="N22" s="112">
        <f t="shared" si="25"/>
        <v>0</v>
      </c>
      <c r="O22" s="111"/>
      <c r="P22" s="112"/>
      <c r="Q22" s="111"/>
      <c r="R22" s="112"/>
      <c r="S22" s="111"/>
      <c r="T22" s="112"/>
      <c r="U22" s="111"/>
      <c r="V22" s="112">
        <f t="shared" si="28"/>
        <v>0</v>
      </c>
      <c r="W22" s="111"/>
      <c r="X22" s="112">
        <f t="shared" si="29"/>
        <v>0</v>
      </c>
      <c r="Y22" s="106"/>
      <c r="Z22" s="106"/>
      <c r="AA22" s="128">
        <f t="shared" si="2"/>
        <v>0</v>
      </c>
      <c r="AB22" s="129">
        <f t="shared" si="3"/>
        <v>0</v>
      </c>
      <c r="AC22" s="128">
        <f t="shared" si="4"/>
        <v>0</v>
      </c>
      <c r="AD22" s="129">
        <f t="shared" si="5"/>
        <v>0</v>
      </c>
      <c r="AE22" s="128">
        <f t="shared" si="6"/>
        <v>0</v>
      </c>
      <c r="AF22" s="129">
        <f t="shared" si="7"/>
        <v>0</v>
      </c>
      <c r="AG22" s="128">
        <f t="shared" si="8"/>
        <v>0</v>
      </c>
      <c r="AH22" s="129">
        <f t="shared" si="9"/>
        <v>0</v>
      </c>
      <c r="AI22" s="128">
        <f t="shared" si="10"/>
        <v>0</v>
      </c>
      <c r="AJ22" s="129">
        <f t="shared" si="11"/>
        <v>0</v>
      </c>
      <c r="AK22" s="128">
        <f t="shared" si="12"/>
        <v>0</v>
      </c>
      <c r="AL22" s="129">
        <f t="shared" si="13"/>
        <v>0</v>
      </c>
      <c r="AM22" s="128">
        <f t="shared" si="14"/>
        <v>0</v>
      </c>
      <c r="AN22" s="129">
        <f t="shared" si="15"/>
        <v>0</v>
      </c>
      <c r="AO22" s="128">
        <f t="shared" si="16"/>
        <v>0</v>
      </c>
      <c r="AP22" s="129">
        <f t="shared" si="17"/>
        <v>0</v>
      </c>
      <c r="AQ22" s="128">
        <f t="shared" si="18"/>
        <v>0</v>
      </c>
      <c r="AR22" s="129">
        <f t="shared" si="19"/>
        <v>0</v>
      </c>
      <c r="AS22" s="128">
        <f t="shared" si="20"/>
        <v>0</v>
      </c>
      <c r="AT22" s="129">
        <f t="shared" si="21"/>
        <v>0</v>
      </c>
    </row>
    <row r="23" spans="1:46" x14ac:dyDescent="0.2">
      <c r="A23" s="126"/>
      <c r="B23" s="131"/>
      <c r="C23" s="132">
        <v>0</v>
      </c>
      <c r="D23" s="127">
        <f t="shared" si="0"/>
        <v>0</v>
      </c>
      <c r="E23" s="130"/>
      <c r="F23" s="112">
        <f t="shared" si="1"/>
        <v>0</v>
      </c>
      <c r="G23" s="130"/>
      <c r="H23" s="112">
        <f t="shared" si="22"/>
        <v>0</v>
      </c>
      <c r="I23" s="111"/>
      <c r="J23" s="112">
        <f t="shared" si="23"/>
        <v>0</v>
      </c>
      <c r="K23" s="111"/>
      <c r="L23" s="112">
        <f t="shared" si="24"/>
        <v>0</v>
      </c>
      <c r="M23" s="111"/>
      <c r="N23" s="112">
        <f t="shared" si="25"/>
        <v>0</v>
      </c>
      <c r="O23" s="111"/>
      <c r="P23" s="112">
        <f t="shared" si="26"/>
        <v>0</v>
      </c>
      <c r="Q23" s="111"/>
      <c r="R23" s="112">
        <f t="shared" ref="R23:R27" si="31">IF((P23=100),0,Q23+P23)</f>
        <v>0</v>
      </c>
      <c r="S23" s="111"/>
      <c r="T23" s="112">
        <f t="shared" ref="T23:T27" si="32">IF((R23=100),0,S23+R23)</f>
        <v>0</v>
      </c>
      <c r="U23" s="111"/>
      <c r="V23" s="112">
        <f t="shared" si="28"/>
        <v>0</v>
      </c>
      <c r="W23" s="111"/>
      <c r="X23" s="112">
        <f t="shared" si="29"/>
        <v>0</v>
      </c>
      <c r="Y23" s="106"/>
      <c r="Z23" s="106"/>
      <c r="AA23" s="128">
        <f t="shared" si="2"/>
        <v>0</v>
      </c>
      <c r="AB23" s="129">
        <f t="shared" si="3"/>
        <v>0</v>
      </c>
      <c r="AC23" s="128">
        <f t="shared" si="4"/>
        <v>0</v>
      </c>
      <c r="AD23" s="129">
        <f t="shared" si="5"/>
        <v>0</v>
      </c>
      <c r="AE23" s="128">
        <f t="shared" si="6"/>
        <v>0</v>
      </c>
      <c r="AF23" s="129">
        <f t="shared" si="7"/>
        <v>0</v>
      </c>
      <c r="AG23" s="128">
        <f t="shared" si="8"/>
        <v>0</v>
      </c>
      <c r="AH23" s="129">
        <f t="shared" si="9"/>
        <v>0</v>
      </c>
      <c r="AI23" s="128">
        <f t="shared" si="10"/>
        <v>0</v>
      </c>
      <c r="AJ23" s="129">
        <f t="shared" si="11"/>
        <v>0</v>
      </c>
      <c r="AK23" s="128">
        <f t="shared" si="12"/>
        <v>0</v>
      </c>
      <c r="AL23" s="129">
        <f t="shared" si="13"/>
        <v>0</v>
      </c>
      <c r="AM23" s="128">
        <f t="shared" si="14"/>
        <v>0</v>
      </c>
      <c r="AN23" s="129">
        <f t="shared" si="15"/>
        <v>0</v>
      </c>
      <c r="AO23" s="128">
        <f t="shared" si="16"/>
        <v>0</v>
      </c>
      <c r="AP23" s="129">
        <f t="shared" si="17"/>
        <v>0</v>
      </c>
      <c r="AQ23" s="128">
        <f t="shared" si="18"/>
        <v>0</v>
      </c>
      <c r="AR23" s="129">
        <f t="shared" si="19"/>
        <v>0</v>
      </c>
      <c r="AS23" s="128">
        <f t="shared" si="20"/>
        <v>0</v>
      </c>
      <c r="AT23" s="129">
        <f t="shared" si="21"/>
        <v>0</v>
      </c>
    </row>
    <row r="24" spans="1:46" x14ac:dyDescent="0.2">
      <c r="A24" s="126"/>
      <c r="B24" s="131"/>
      <c r="C24" s="132">
        <v>0</v>
      </c>
      <c r="D24" s="127">
        <f t="shared" si="0"/>
        <v>0</v>
      </c>
      <c r="E24" s="130"/>
      <c r="F24" s="112">
        <f t="shared" si="1"/>
        <v>0</v>
      </c>
      <c r="G24" s="130"/>
      <c r="H24" s="112">
        <f t="shared" si="22"/>
        <v>0</v>
      </c>
      <c r="I24" s="111"/>
      <c r="J24" s="112">
        <f t="shared" si="23"/>
        <v>0</v>
      </c>
      <c r="K24" s="111"/>
      <c r="L24" s="112">
        <f t="shared" si="24"/>
        <v>0</v>
      </c>
      <c r="M24" s="111"/>
      <c r="N24" s="112">
        <f t="shared" si="25"/>
        <v>0</v>
      </c>
      <c r="O24" s="111"/>
      <c r="P24" s="112">
        <f t="shared" si="26"/>
        <v>0</v>
      </c>
      <c r="Q24" s="111"/>
      <c r="R24" s="112">
        <f t="shared" si="31"/>
        <v>0</v>
      </c>
      <c r="S24" s="111"/>
      <c r="T24" s="112">
        <f t="shared" si="32"/>
        <v>0</v>
      </c>
      <c r="U24" s="111"/>
      <c r="V24" s="112">
        <f t="shared" si="28"/>
        <v>0</v>
      </c>
      <c r="W24" s="111"/>
      <c r="X24" s="112">
        <f t="shared" si="29"/>
        <v>0</v>
      </c>
      <c r="Y24" s="106"/>
      <c r="Z24" s="106"/>
      <c r="AA24" s="128">
        <f t="shared" si="2"/>
        <v>0</v>
      </c>
      <c r="AB24" s="129">
        <f t="shared" si="3"/>
        <v>0</v>
      </c>
      <c r="AC24" s="128">
        <f t="shared" si="4"/>
        <v>0</v>
      </c>
      <c r="AD24" s="129">
        <f t="shared" si="5"/>
        <v>0</v>
      </c>
      <c r="AE24" s="128">
        <f t="shared" si="6"/>
        <v>0</v>
      </c>
      <c r="AF24" s="129">
        <f t="shared" si="7"/>
        <v>0</v>
      </c>
      <c r="AG24" s="128">
        <f t="shared" si="8"/>
        <v>0</v>
      </c>
      <c r="AH24" s="129">
        <f t="shared" si="9"/>
        <v>0</v>
      </c>
      <c r="AI24" s="128">
        <f t="shared" si="10"/>
        <v>0</v>
      </c>
      <c r="AJ24" s="129">
        <f t="shared" si="11"/>
        <v>0</v>
      </c>
      <c r="AK24" s="128">
        <f t="shared" si="12"/>
        <v>0</v>
      </c>
      <c r="AL24" s="129">
        <f t="shared" si="13"/>
        <v>0</v>
      </c>
      <c r="AM24" s="128">
        <f t="shared" si="14"/>
        <v>0</v>
      </c>
      <c r="AN24" s="129">
        <f t="shared" si="15"/>
        <v>0</v>
      </c>
      <c r="AO24" s="128">
        <f t="shared" si="16"/>
        <v>0</v>
      </c>
      <c r="AP24" s="129">
        <f t="shared" si="17"/>
        <v>0</v>
      </c>
      <c r="AQ24" s="128">
        <f t="shared" si="18"/>
        <v>0</v>
      </c>
      <c r="AR24" s="129">
        <f t="shared" si="19"/>
        <v>0</v>
      </c>
      <c r="AS24" s="128">
        <f t="shared" si="20"/>
        <v>0</v>
      </c>
      <c r="AT24" s="129">
        <f t="shared" si="21"/>
        <v>0</v>
      </c>
    </row>
    <row r="25" spans="1:46" x14ac:dyDescent="0.2">
      <c r="A25" s="126"/>
      <c r="B25" s="131"/>
      <c r="C25" s="132">
        <v>0</v>
      </c>
      <c r="D25" s="127">
        <f t="shared" si="0"/>
        <v>0</v>
      </c>
      <c r="E25" s="130"/>
      <c r="F25" s="112">
        <f t="shared" si="1"/>
        <v>0</v>
      </c>
      <c r="G25" s="130"/>
      <c r="H25" s="112">
        <f t="shared" si="22"/>
        <v>0</v>
      </c>
      <c r="I25" s="111"/>
      <c r="J25" s="112">
        <f t="shared" si="23"/>
        <v>0</v>
      </c>
      <c r="K25" s="111"/>
      <c r="L25" s="112">
        <f t="shared" si="24"/>
        <v>0</v>
      </c>
      <c r="M25" s="111"/>
      <c r="N25" s="112">
        <f t="shared" si="25"/>
        <v>0</v>
      </c>
      <c r="O25" s="111"/>
      <c r="P25" s="112">
        <f t="shared" si="26"/>
        <v>0</v>
      </c>
      <c r="Q25" s="111"/>
      <c r="R25" s="112">
        <f t="shared" si="31"/>
        <v>0</v>
      </c>
      <c r="S25" s="111"/>
      <c r="T25" s="112">
        <f t="shared" si="32"/>
        <v>0</v>
      </c>
      <c r="U25" s="111"/>
      <c r="V25" s="112">
        <f t="shared" si="28"/>
        <v>0</v>
      </c>
      <c r="W25" s="111"/>
      <c r="X25" s="112">
        <f t="shared" si="29"/>
        <v>0</v>
      </c>
      <c r="Y25" s="106"/>
      <c r="Z25" s="106"/>
      <c r="AA25" s="128">
        <f t="shared" si="2"/>
        <v>0</v>
      </c>
      <c r="AB25" s="129">
        <f t="shared" si="3"/>
        <v>0</v>
      </c>
      <c r="AC25" s="128">
        <f t="shared" si="4"/>
        <v>0</v>
      </c>
      <c r="AD25" s="129">
        <f t="shared" si="5"/>
        <v>0</v>
      </c>
      <c r="AE25" s="128">
        <f t="shared" si="6"/>
        <v>0</v>
      </c>
      <c r="AF25" s="129">
        <f t="shared" si="7"/>
        <v>0</v>
      </c>
      <c r="AG25" s="128">
        <f t="shared" si="8"/>
        <v>0</v>
      </c>
      <c r="AH25" s="129">
        <f t="shared" si="9"/>
        <v>0</v>
      </c>
      <c r="AI25" s="128">
        <f t="shared" si="10"/>
        <v>0</v>
      </c>
      <c r="AJ25" s="129">
        <f t="shared" si="11"/>
        <v>0</v>
      </c>
      <c r="AK25" s="128">
        <f t="shared" si="12"/>
        <v>0</v>
      </c>
      <c r="AL25" s="129">
        <f t="shared" si="13"/>
        <v>0</v>
      </c>
      <c r="AM25" s="128">
        <f t="shared" si="14"/>
        <v>0</v>
      </c>
      <c r="AN25" s="129">
        <f t="shared" si="15"/>
        <v>0</v>
      </c>
      <c r="AO25" s="128">
        <f t="shared" si="16"/>
        <v>0</v>
      </c>
      <c r="AP25" s="129">
        <f t="shared" si="17"/>
        <v>0</v>
      </c>
      <c r="AQ25" s="128">
        <f t="shared" si="18"/>
        <v>0</v>
      </c>
      <c r="AR25" s="129">
        <f t="shared" si="19"/>
        <v>0</v>
      </c>
      <c r="AS25" s="128">
        <f t="shared" si="20"/>
        <v>0</v>
      </c>
      <c r="AT25" s="129">
        <f t="shared" si="21"/>
        <v>0</v>
      </c>
    </row>
    <row r="26" spans="1:46" x14ac:dyDescent="0.2">
      <c r="A26" s="126"/>
      <c r="B26" s="131"/>
      <c r="C26" s="132">
        <v>0</v>
      </c>
      <c r="D26" s="127">
        <f t="shared" si="0"/>
        <v>0</v>
      </c>
      <c r="E26" s="130"/>
      <c r="F26" s="112">
        <f t="shared" si="1"/>
        <v>0</v>
      </c>
      <c r="G26" s="130"/>
      <c r="H26" s="112">
        <f t="shared" si="22"/>
        <v>0</v>
      </c>
      <c r="I26" s="111"/>
      <c r="J26" s="112">
        <f t="shared" si="23"/>
        <v>0</v>
      </c>
      <c r="K26" s="111"/>
      <c r="L26" s="112">
        <f t="shared" si="24"/>
        <v>0</v>
      </c>
      <c r="M26" s="111"/>
      <c r="N26" s="112">
        <f t="shared" si="25"/>
        <v>0</v>
      </c>
      <c r="O26" s="111"/>
      <c r="P26" s="112">
        <f t="shared" si="26"/>
        <v>0</v>
      </c>
      <c r="Q26" s="111"/>
      <c r="R26" s="112">
        <f t="shared" si="31"/>
        <v>0</v>
      </c>
      <c r="S26" s="111"/>
      <c r="T26" s="112">
        <f t="shared" si="32"/>
        <v>0</v>
      </c>
      <c r="U26" s="111"/>
      <c r="V26" s="112">
        <f t="shared" si="28"/>
        <v>0</v>
      </c>
      <c r="W26" s="111"/>
      <c r="X26" s="112">
        <f t="shared" si="29"/>
        <v>0</v>
      </c>
      <c r="Y26" s="106"/>
      <c r="Z26" s="106"/>
      <c r="AA26" s="128">
        <f t="shared" si="2"/>
        <v>0</v>
      </c>
      <c r="AB26" s="129">
        <f t="shared" si="3"/>
        <v>0</v>
      </c>
      <c r="AC26" s="128">
        <f t="shared" si="4"/>
        <v>0</v>
      </c>
      <c r="AD26" s="129">
        <f t="shared" si="5"/>
        <v>0</v>
      </c>
      <c r="AE26" s="128">
        <f t="shared" si="6"/>
        <v>0</v>
      </c>
      <c r="AF26" s="129">
        <f t="shared" si="7"/>
        <v>0</v>
      </c>
      <c r="AG26" s="128">
        <f t="shared" si="8"/>
        <v>0</v>
      </c>
      <c r="AH26" s="129">
        <f t="shared" si="9"/>
        <v>0</v>
      </c>
      <c r="AI26" s="128">
        <f t="shared" si="10"/>
        <v>0</v>
      </c>
      <c r="AJ26" s="129">
        <f t="shared" si="11"/>
        <v>0</v>
      </c>
      <c r="AK26" s="128">
        <f t="shared" si="12"/>
        <v>0</v>
      </c>
      <c r="AL26" s="129">
        <f t="shared" si="13"/>
        <v>0</v>
      </c>
      <c r="AM26" s="128">
        <f t="shared" si="14"/>
        <v>0</v>
      </c>
      <c r="AN26" s="129">
        <f t="shared" si="15"/>
        <v>0</v>
      </c>
      <c r="AO26" s="128">
        <f t="shared" si="16"/>
        <v>0</v>
      </c>
      <c r="AP26" s="129">
        <f t="shared" si="17"/>
        <v>0</v>
      </c>
      <c r="AQ26" s="128">
        <f t="shared" si="18"/>
        <v>0</v>
      </c>
      <c r="AR26" s="129">
        <f t="shared" si="19"/>
        <v>0</v>
      </c>
      <c r="AS26" s="128">
        <f t="shared" si="20"/>
        <v>0</v>
      </c>
      <c r="AT26" s="129">
        <f t="shared" si="21"/>
        <v>0</v>
      </c>
    </row>
    <row r="27" spans="1:46" ht="15" thickBot="1" x14ac:dyDescent="0.25">
      <c r="A27" s="133"/>
      <c r="B27" s="134"/>
      <c r="C27" s="135">
        <v>0</v>
      </c>
      <c r="D27" s="136">
        <f t="shared" si="0"/>
        <v>0</v>
      </c>
      <c r="E27" s="137"/>
      <c r="F27" s="114">
        <f t="shared" si="1"/>
        <v>0</v>
      </c>
      <c r="G27" s="137"/>
      <c r="H27" s="114">
        <f t="shared" si="22"/>
        <v>0</v>
      </c>
      <c r="I27" s="113"/>
      <c r="J27" s="114">
        <f t="shared" si="23"/>
        <v>0</v>
      </c>
      <c r="K27" s="113"/>
      <c r="L27" s="114">
        <f t="shared" si="24"/>
        <v>0</v>
      </c>
      <c r="M27" s="113"/>
      <c r="N27" s="114">
        <f t="shared" si="25"/>
        <v>0</v>
      </c>
      <c r="O27" s="113"/>
      <c r="P27" s="114">
        <f t="shared" si="26"/>
        <v>0</v>
      </c>
      <c r="Q27" s="113"/>
      <c r="R27" s="114">
        <f t="shared" si="31"/>
        <v>0</v>
      </c>
      <c r="S27" s="113"/>
      <c r="T27" s="114">
        <f t="shared" si="32"/>
        <v>0</v>
      </c>
      <c r="U27" s="113"/>
      <c r="V27" s="114">
        <f t="shared" si="28"/>
        <v>0</v>
      </c>
      <c r="W27" s="113"/>
      <c r="X27" s="114">
        <f t="shared" si="29"/>
        <v>0</v>
      </c>
      <c r="Y27" s="106"/>
      <c r="Z27" s="106"/>
      <c r="AA27" s="138">
        <f t="shared" si="2"/>
        <v>0</v>
      </c>
      <c r="AB27" s="139">
        <f t="shared" si="3"/>
        <v>0</v>
      </c>
      <c r="AC27" s="138">
        <f t="shared" si="4"/>
        <v>0</v>
      </c>
      <c r="AD27" s="139">
        <f t="shared" si="5"/>
        <v>0</v>
      </c>
      <c r="AE27" s="138">
        <f t="shared" si="6"/>
        <v>0</v>
      </c>
      <c r="AF27" s="139">
        <f t="shared" si="7"/>
        <v>0</v>
      </c>
      <c r="AG27" s="138">
        <f t="shared" si="8"/>
        <v>0</v>
      </c>
      <c r="AH27" s="139">
        <f t="shared" si="9"/>
        <v>0</v>
      </c>
      <c r="AI27" s="138">
        <f t="shared" si="10"/>
        <v>0</v>
      </c>
      <c r="AJ27" s="139">
        <f t="shared" si="11"/>
        <v>0</v>
      </c>
      <c r="AK27" s="138">
        <f t="shared" si="12"/>
        <v>0</v>
      </c>
      <c r="AL27" s="139">
        <f t="shared" si="13"/>
        <v>0</v>
      </c>
      <c r="AM27" s="138">
        <f t="shared" si="14"/>
        <v>0</v>
      </c>
      <c r="AN27" s="139">
        <f t="shared" si="15"/>
        <v>0</v>
      </c>
      <c r="AO27" s="138">
        <f t="shared" si="16"/>
        <v>0</v>
      </c>
      <c r="AP27" s="139">
        <f t="shared" si="17"/>
        <v>0</v>
      </c>
      <c r="AQ27" s="138">
        <f t="shared" si="18"/>
        <v>0</v>
      </c>
      <c r="AR27" s="139">
        <f t="shared" si="19"/>
        <v>0</v>
      </c>
      <c r="AS27" s="138">
        <f t="shared" si="20"/>
        <v>0</v>
      </c>
      <c r="AT27" s="139">
        <f t="shared" si="21"/>
        <v>0</v>
      </c>
    </row>
    <row r="28" spans="1:46" ht="6.75" customHeight="1" thickBot="1" x14ac:dyDescent="0.25">
      <c r="AA28" s="128"/>
      <c r="AB28" s="129"/>
      <c r="AC28" s="128"/>
      <c r="AD28" s="129"/>
    </row>
    <row r="29" spans="1:46" ht="15" thickBot="1" x14ac:dyDescent="0.25">
      <c r="A29" s="350" t="s">
        <v>92</v>
      </c>
      <c r="B29" s="351"/>
      <c r="C29" s="140">
        <f>SUM(C6:C21)</f>
        <v>384677.8574779972</v>
      </c>
      <c r="D29" s="141">
        <f>SUM(D6:D27)</f>
        <v>1.0000000000000002</v>
      </c>
      <c r="E29" s="340">
        <f>AA30</f>
        <v>29.578446938470581</v>
      </c>
      <c r="F29" s="341"/>
      <c r="G29" s="340">
        <f t="shared" ref="G29:W29" si="33">AC30</f>
        <v>34.912555466645983</v>
      </c>
      <c r="H29" s="341"/>
      <c r="I29" s="340">
        <f t="shared" si="33"/>
        <v>35.508997594883432</v>
      </c>
      <c r="J29" s="341"/>
      <c r="K29" s="340">
        <f t="shared" si="33"/>
        <v>0</v>
      </c>
      <c r="L29" s="341"/>
      <c r="M29" s="340">
        <f t="shared" si="33"/>
        <v>0</v>
      </c>
      <c r="N29" s="341"/>
      <c r="O29" s="340">
        <f t="shared" si="33"/>
        <v>0</v>
      </c>
      <c r="P29" s="341"/>
      <c r="Q29" s="340">
        <f t="shared" si="33"/>
        <v>0</v>
      </c>
      <c r="R29" s="341"/>
      <c r="S29" s="340">
        <f t="shared" si="33"/>
        <v>0</v>
      </c>
      <c r="T29" s="344"/>
      <c r="U29" s="345">
        <f t="shared" si="33"/>
        <v>0</v>
      </c>
      <c r="V29" s="346"/>
      <c r="W29" s="347">
        <f t="shared" si="33"/>
        <v>0</v>
      </c>
      <c r="X29" s="346"/>
      <c r="AA29" s="112">
        <f t="shared" ref="AA29:AT29" si="34">SUM(AA6:AA27)</f>
        <v>0.29578446938470582</v>
      </c>
      <c r="AB29" s="112">
        <f t="shared" si="34"/>
        <v>0.29578446938470582</v>
      </c>
      <c r="AC29" s="112">
        <f t="shared" si="34"/>
        <v>0.34912555466645984</v>
      </c>
      <c r="AD29" s="112">
        <f t="shared" si="34"/>
        <v>0.63429710286364061</v>
      </c>
      <c r="AE29" s="112">
        <f t="shared" si="34"/>
        <v>0.35508997594883435</v>
      </c>
      <c r="AF29" s="112">
        <f t="shared" si="34"/>
        <v>0.9893870788124749</v>
      </c>
      <c r="AG29" s="112">
        <f t="shared" si="34"/>
        <v>0</v>
      </c>
      <c r="AH29" s="112">
        <f t="shared" si="34"/>
        <v>0</v>
      </c>
      <c r="AI29" s="112">
        <f t="shared" si="34"/>
        <v>0</v>
      </c>
      <c r="AJ29" s="112">
        <f t="shared" si="34"/>
        <v>0</v>
      </c>
      <c r="AK29" s="112">
        <f t="shared" si="34"/>
        <v>0</v>
      </c>
      <c r="AL29" s="112">
        <f t="shared" si="34"/>
        <v>0</v>
      </c>
      <c r="AM29" s="112">
        <f t="shared" si="34"/>
        <v>0</v>
      </c>
      <c r="AN29" s="112">
        <f t="shared" si="34"/>
        <v>0</v>
      </c>
      <c r="AO29" s="112">
        <f t="shared" si="34"/>
        <v>0</v>
      </c>
      <c r="AP29" s="112">
        <f t="shared" si="34"/>
        <v>0</v>
      </c>
      <c r="AQ29" s="112">
        <f t="shared" si="34"/>
        <v>0</v>
      </c>
      <c r="AR29" s="112">
        <f t="shared" si="34"/>
        <v>0</v>
      </c>
      <c r="AS29" s="112">
        <f t="shared" si="34"/>
        <v>0</v>
      </c>
      <c r="AT29" s="112">
        <f t="shared" si="34"/>
        <v>0</v>
      </c>
    </row>
    <row r="30" spans="1:46" ht="15" thickBot="1" x14ac:dyDescent="0.25">
      <c r="A30" s="334" t="s">
        <v>93</v>
      </c>
      <c r="B30" s="335"/>
      <c r="C30" s="324"/>
      <c r="D30" s="325"/>
      <c r="E30" s="336">
        <f>(E29/100)*$C$29</f>
        <v>113781.73595817489</v>
      </c>
      <c r="F30" s="337"/>
      <c r="G30" s="336">
        <f>(G29/100)*$C$29</f>
        <v>134300.87035991115</v>
      </c>
      <c r="H30" s="337"/>
      <c r="I30" s="336">
        <f t="shared" ref="I30" si="35">(I29/100)*$C$29</f>
        <v>136595.25115991116</v>
      </c>
      <c r="J30" s="337"/>
      <c r="K30" s="336">
        <f t="shared" ref="K30" si="36">(K29/100)*$C$29</f>
        <v>0</v>
      </c>
      <c r="L30" s="337"/>
      <c r="M30" s="336">
        <f t="shared" ref="M30" si="37">(M29/100)*$C$29</f>
        <v>0</v>
      </c>
      <c r="N30" s="337"/>
      <c r="O30" s="336">
        <f t="shared" ref="O30" si="38">(O29/100)*$C$29</f>
        <v>0</v>
      </c>
      <c r="P30" s="337"/>
      <c r="Q30" s="336">
        <f t="shared" ref="Q30" si="39">(Q29/100)*$C$29</f>
        <v>0</v>
      </c>
      <c r="R30" s="337"/>
      <c r="S30" s="336">
        <f t="shared" ref="S30" si="40">(S29/100)*$C$29</f>
        <v>0</v>
      </c>
      <c r="T30" s="338"/>
      <c r="U30" s="339">
        <f t="shared" ref="U30" si="41">(U29/100)*$C$29</f>
        <v>0</v>
      </c>
      <c r="V30" s="333"/>
      <c r="W30" s="332">
        <f t="shared" ref="W30" si="42">(W29/100)*$C$29</f>
        <v>0</v>
      </c>
      <c r="X30" s="333"/>
      <c r="AA30" s="112">
        <f>AA29*100</f>
        <v>29.578446938470581</v>
      </c>
      <c r="AB30" s="112">
        <f t="shared" ref="AB30:AT30" si="43">AB29*100</f>
        <v>29.578446938470581</v>
      </c>
      <c r="AC30" s="112">
        <f t="shared" si="43"/>
        <v>34.912555466645983</v>
      </c>
      <c r="AD30" s="112">
        <f t="shared" si="43"/>
        <v>63.429710286364063</v>
      </c>
      <c r="AE30" s="112">
        <f t="shared" si="43"/>
        <v>35.508997594883432</v>
      </c>
      <c r="AF30" s="112">
        <f t="shared" si="43"/>
        <v>98.938707881247495</v>
      </c>
      <c r="AG30" s="112">
        <f t="shared" si="43"/>
        <v>0</v>
      </c>
      <c r="AH30" s="112">
        <f t="shared" si="43"/>
        <v>0</v>
      </c>
      <c r="AI30" s="112">
        <f t="shared" si="43"/>
        <v>0</v>
      </c>
      <c r="AJ30" s="112">
        <f t="shared" si="43"/>
        <v>0</v>
      </c>
      <c r="AK30" s="112">
        <f t="shared" si="43"/>
        <v>0</v>
      </c>
      <c r="AL30" s="112">
        <f t="shared" si="43"/>
        <v>0</v>
      </c>
      <c r="AM30" s="112">
        <f t="shared" si="43"/>
        <v>0</v>
      </c>
      <c r="AN30" s="112">
        <f t="shared" si="43"/>
        <v>0</v>
      </c>
      <c r="AO30" s="112">
        <f t="shared" si="43"/>
        <v>0</v>
      </c>
      <c r="AP30" s="112">
        <f t="shared" si="43"/>
        <v>0</v>
      </c>
      <c r="AQ30" s="112">
        <f t="shared" si="43"/>
        <v>0</v>
      </c>
      <c r="AR30" s="112">
        <f t="shared" si="43"/>
        <v>0</v>
      </c>
      <c r="AS30" s="112">
        <f t="shared" si="43"/>
        <v>0</v>
      </c>
      <c r="AT30" s="112">
        <f t="shared" si="43"/>
        <v>0</v>
      </c>
    </row>
    <row r="31" spans="1:46" ht="15" thickBot="1" x14ac:dyDescent="0.25">
      <c r="A31" s="334" t="s">
        <v>94</v>
      </c>
      <c r="B31" s="335"/>
      <c r="C31" s="324"/>
      <c r="D31" s="325"/>
      <c r="E31" s="318">
        <f>AB30</f>
        <v>29.578446938470581</v>
      </c>
      <c r="F31" s="321"/>
      <c r="G31" s="318">
        <f>E31+G29</f>
        <v>64.491002405116561</v>
      </c>
      <c r="H31" s="321"/>
      <c r="I31" s="318">
        <f>IF((G31=100),0,G31+I29)</f>
        <v>100</v>
      </c>
      <c r="J31" s="321"/>
      <c r="K31" s="318">
        <f>IF((I31=100),0,I31+K29)</f>
        <v>0</v>
      </c>
      <c r="L31" s="321"/>
      <c r="M31" s="318">
        <f>IF((K31=100),0,K31+M29)</f>
        <v>0</v>
      </c>
      <c r="N31" s="321"/>
      <c r="O31" s="318">
        <f>IF((M31=100),0,M31+O29)</f>
        <v>0</v>
      </c>
      <c r="P31" s="321"/>
      <c r="Q31" s="318">
        <f>IF((O31=100),0,O31+Q29)</f>
        <v>0</v>
      </c>
      <c r="R31" s="321"/>
      <c r="S31" s="318">
        <f>IF((Q31=100),0,Q31+S29)</f>
        <v>0</v>
      </c>
      <c r="T31" s="319"/>
      <c r="U31" s="320">
        <f>IF((S31=100),0,S31+U29)</f>
        <v>0</v>
      </c>
      <c r="V31" s="321"/>
      <c r="W31" s="318">
        <f>IF((U31=100),0,U31+W29)</f>
        <v>0</v>
      </c>
      <c r="X31" s="321"/>
    </row>
    <row r="32" spans="1:46" ht="15" thickBot="1" x14ac:dyDescent="0.25">
      <c r="A32" s="322" t="s">
        <v>95</v>
      </c>
      <c r="B32" s="323"/>
      <c r="C32" s="324"/>
      <c r="D32" s="325"/>
      <c r="E32" s="326">
        <f>(E31/100)*$C$29</f>
        <v>113781.73595817489</v>
      </c>
      <c r="F32" s="327"/>
      <c r="G32" s="326">
        <f t="shared" ref="G32" si="44">(G31/100)*$C$29</f>
        <v>248082.60631808604</v>
      </c>
      <c r="H32" s="327"/>
      <c r="I32" s="326">
        <f t="shared" ref="I32" si="45">(I31/100)*$C$29</f>
        <v>384677.8574779972</v>
      </c>
      <c r="J32" s="327"/>
      <c r="K32" s="326">
        <f t="shared" ref="K32" si="46">(K31/100)*$C$29</f>
        <v>0</v>
      </c>
      <c r="L32" s="327"/>
      <c r="M32" s="326">
        <f t="shared" ref="M32" si="47">(M31/100)*$C$29</f>
        <v>0</v>
      </c>
      <c r="N32" s="327"/>
      <c r="O32" s="326">
        <f t="shared" ref="O32" si="48">(O31/100)*$C$29</f>
        <v>0</v>
      </c>
      <c r="P32" s="327"/>
      <c r="Q32" s="326">
        <f t="shared" ref="Q32" si="49">(Q31/100)*$C$29</f>
        <v>0</v>
      </c>
      <c r="R32" s="327"/>
      <c r="S32" s="326">
        <f t="shared" ref="S32" si="50">(S31/100)*$C$29</f>
        <v>0</v>
      </c>
      <c r="T32" s="328"/>
      <c r="U32" s="329">
        <f t="shared" ref="U32" si="51">(U31/100)*$C$29</f>
        <v>0</v>
      </c>
      <c r="V32" s="330"/>
      <c r="W32" s="331">
        <f t="shared" ref="W32" si="52">(W31/100)*$C$29</f>
        <v>0</v>
      </c>
      <c r="X32" s="330"/>
    </row>
    <row r="33" spans="1:18" x14ac:dyDescent="0.2">
      <c r="A33" s="142"/>
      <c r="B33" s="142"/>
      <c r="C33" s="143"/>
      <c r="D33" s="143"/>
      <c r="E33" s="143"/>
      <c r="F33" s="143"/>
      <c r="G33" s="144"/>
      <c r="H33" s="144"/>
      <c r="I33" s="143"/>
    </row>
    <row r="34" spans="1:18" ht="15" x14ac:dyDescent="0.2">
      <c r="A34" s="145"/>
      <c r="C34" s="143"/>
      <c r="D34" s="143"/>
      <c r="E34" s="143"/>
      <c r="N34" s="155" t="s">
        <v>183</v>
      </c>
      <c r="O34" s="155"/>
      <c r="P34" s="155"/>
      <c r="Q34" s="155"/>
      <c r="R34" s="155"/>
    </row>
    <row r="35" spans="1:18" ht="15" x14ac:dyDescent="0.2">
      <c r="A35" s="145"/>
      <c r="C35" s="143"/>
      <c r="D35" s="143"/>
      <c r="E35" s="143"/>
      <c r="H35" s="146"/>
      <c r="I35" s="146"/>
      <c r="J35" s="146"/>
      <c r="K35" s="146"/>
      <c r="L35" s="146"/>
      <c r="M35" s="146"/>
      <c r="N35" s="146"/>
    </row>
    <row r="36" spans="1:18" ht="15" x14ac:dyDescent="0.2">
      <c r="A36" s="145"/>
      <c r="B36" s="1" t="s">
        <v>59</v>
      </c>
      <c r="C36" s="143"/>
      <c r="D36" s="143"/>
      <c r="E36" s="143"/>
      <c r="H36" s="146"/>
      <c r="I36" s="146"/>
      <c r="J36" s="146"/>
      <c r="K36" s="146"/>
      <c r="L36" s="146"/>
      <c r="M36" s="146"/>
      <c r="N36" s="146"/>
    </row>
    <row r="37" spans="1:18" ht="15" x14ac:dyDescent="0.2">
      <c r="A37" s="145"/>
      <c r="B37" s="1" t="s">
        <v>57</v>
      </c>
      <c r="C37" s="143"/>
      <c r="D37" s="143"/>
      <c r="E37" s="147"/>
      <c r="F37" s="147"/>
      <c r="H37" s="148"/>
      <c r="I37" s="148"/>
      <c r="J37" s="148"/>
      <c r="K37" s="148"/>
      <c r="L37" s="148"/>
      <c r="M37" s="148"/>
      <c r="N37" s="148"/>
    </row>
    <row r="38" spans="1:18" ht="15" x14ac:dyDescent="0.2">
      <c r="A38" s="149"/>
      <c r="B38" s="1" t="s">
        <v>60</v>
      </c>
      <c r="C38" s="151"/>
      <c r="D38" s="152"/>
      <c r="E38" s="143"/>
      <c r="H38" s="143"/>
      <c r="I38" s="143"/>
      <c r="J38" s="143"/>
      <c r="K38" s="143"/>
      <c r="L38" s="143"/>
      <c r="M38" s="143"/>
      <c r="N38" s="143"/>
    </row>
    <row r="39" spans="1:18" ht="15.75" x14ac:dyDescent="0.2">
      <c r="A39" s="153"/>
      <c r="B39" s="1" t="s">
        <v>58</v>
      </c>
      <c r="C39" s="151"/>
      <c r="D39" s="152"/>
      <c r="E39" s="143"/>
      <c r="H39" s="143"/>
      <c r="I39" s="143"/>
      <c r="J39" s="143"/>
      <c r="K39" s="143"/>
      <c r="L39" s="143"/>
      <c r="M39" s="143"/>
      <c r="N39" s="143"/>
    </row>
    <row r="40" spans="1:18" ht="15.75" x14ac:dyDescent="0.25">
      <c r="A40" s="149"/>
      <c r="B40" s="150"/>
      <c r="C40" s="151"/>
      <c r="D40" s="152"/>
      <c r="K40" s="143"/>
      <c r="L40" s="143"/>
      <c r="M40" s="143"/>
    </row>
    <row r="41" spans="1:18" ht="15.75" x14ac:dyDescent="0.25">
      <c r="A41" s="149"/>
      <c r="B41" s="150"/>
      <c r="C41" s="151"/>
      <c r="D41" s="152"/>
    </row>
    <row r="42" spans="1:18" ht="15" x14ac:dyDescent="0.2">
      <c r="A42" s="154"/>
      <c r="B42" s="154"/>
    </row>
    <row r="43" spans="1:18" ht="15" x14ac:dyDescent="0.2">
      <c r="A43" s="154"/>
      <c r="B43" s="154"/>
    </row>
  </sheetData>
  <mergeCells count="74">
    <mergeCell ref="A2:X2"/>
    <mergeCell ref="W4:X4"/>
    <mergeCell ref="A1:X1"/>
    <mergeCell ref="A3:A5"/>
    <mergeCell ref="B3:B5"/>
    <mergeCell ref="C3:C5"/>
    <mergeCell ref="D3:D5"/>
    <mergeCell ref="E3:P3"/>
    <mergeCell ref="E4:F4"/>
    <mergeCell ref="G4:H4"/>
    <mergeCell ref="I4:J4"/>
    <mergeCell ref="K4:L4"/>
    <mergeCell ref="M4:N4"/>
    <mergeCell ref="O4:P4"/>
    <mergeCell ref="Q4:R4"/>
    <mergeCell ref="S4:T4"/>
    <mergeCell ref="AM4:AN4"/>
    <mergeCell ref="AO4:AP4"/>
    <mergeCell ref="AQ4:AR4"/>
    <mergeCell ref="AS4:AT4"/>
    <mergeCell ref="AI4:AJ4"/>
    <mergeCell ref="AK4:AL4"/>
    <mergeCell ref="A29:B29"/>
    <mergeCell ref="E29:F29"/>
    <mergeCell ref="G29:H29"/>
    <mergeCell ref="I29:J29"/>
    <mergeCell ref="K29:L29"/>
    <mergeCell ref="M29:N29"/>
    <mergeCell ref="AA4:AB4"/>
    <mergeCell ref="AC4:AD4"/>
    <mergeCell ref="AE4:AF4"/>
    <mergeCell ref="AG4:AH4"/>
    <mergeCell ref="O29:P29"/>
    <mergeCell ref="Q29:R29"/>
    <mergeCell ref="S29:T29"/>
    <mergeCell ref="U29:V29"/>
    <mergeCell ref="W29:X29"/>
    <mergeCell ref="U4:V4"/>
    <mergeCell ref="A30:B30"/>
    <mergeCell ref="C30:D30"/>
    <mergeCell ref="E30:F30"/>
    <mergeCell ref="G30:H30"/>
    <mergeCell ref="I30:J30"/>
    <mergeCell ref="W30:X30"/>
    <mergeCell ref="A31:B31"/>
    <mergeCell ref="C31:D31"/>
    <mergeCell ref="E31:F31"/>
    <mergeCell ref="G31:H31"/>
    <mergeCell ref="I31:J31"/>
    <mergeCell ref="K31:L31"/>
    <mergeCell ref="M31:N31"/>
    <mergeCell ref="O31:P31"/>
    <mergeCell ref="Q31:R31"/>
    <mergeCell ref="K30:L30"/>
    <mergeCell ref="M30:N30"/>
    <mergeCell ref="O30:P30"/>
    <mergeCell ref="Q30:R30"/>
    <mergeCell ref="S30:T30"/>
    <mergeCell ref="U30:V30"/>
    <mergeCell ref="S31:T31"/>
    <mergeCell ref="U31:V31"/>
    <mergeCell ref="W31:X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</mergeCells>
  <conditionalFormatting sqref="H6:H10 J6:J10 L6:L10 N6:N10 P6:P10 AA29:AT30 F6:F10 E29:E32 U29:U32 W29:W32 G29:G32 I29:I32 K29:K32 M29:M32 O29:O32 Q29:Q32 S29:S32 F12:F19 P12:P15 N12:N15 L12:L15 J12:J15 H12:H19 J17:J19 L17:L19 P17:P19 N17:N19 D6:D27 V6:V27 X6:X27 F21:F27 P21:P27 N21:N27 L21:L27 J21:J27 H21:H27 T23:T27 R23:R27">
    <cfRule type="cellIs" dxfId="12" priority="13" operator="greaterThan">
      <formula>0</formula>
    </cfRule>
  </conditionalFormatting>
  <conditionalFormatting sqref="H20 F20">
    <cfRule type="cellIs" dxfId="11" priority="12" operator="greaterThan">
      <formula>0</formula>
    </cfRule>
  </conditionalFormatting>
  <conditionalFormatting sqref="F11 P11 N11 L11 J11 H11">
    <cfRule type="cellIs" dxfId="10" priority="11" operator="greaterThan">
      <formula>0</formula>
    </cfRule>
  </conditionalFormatting>
  <conditionalFormatting sqref="T6:T10 T21:T22 T12:T15 T17:T19">
    <cfRule type="cellIs" dxfId="9" priority="10" operator="greaterThan">
      <formula>0</formula>
    </cfRule>
  </conditionalFormatting>
  <conditionalFormatting sqref="T11">
    <cfRule type="cellIs" dxfId="8" priority="9" operator="greaterThan">
      <formula>0</formula>
    </cfRule>
  </conditionalFormatting>
  <conditionalFormatting sqref="R6:R10 R21:R22 R12:R15 R17:R19">
    <cfRule type="cellIs" dxfId="7" priority="8" operator="greaterThan">
      <formula>0</formula>
    </cfRule>
  </conditionalFormatting>
  <conditionalFormatting sqref="R11">
    <cfRule type="cellIs" dxfId="6" priority="7" operator="greaterThan">
      <formula>0</formula>
    </cfRule>
  </conditionalFormatting>
  <conditionalFormatting sqref="P16 N16 L16 J16">
    <cfRule type="cellIs" dxfId="5" priority="6" operator="greaterThan">
      <formula>0</formula>
    </cfRule>
  </conditionalFormatting>
  <conditionalFormatting sqref="T16">
    <cfRule type="cellIs" dxfId="4" priority="5" operator="greaterThan">
      <formula>0</formula>
    </cfRule>
  </conditionalFormatting>
  <conditionalFormatting sqref="R16">
    <cfRule type="cellIs" dxfId="3" priority="4" operator="greaterThan">
      <formula>0</formula>
    </cfRule>
  </conditionalFormatting>
  <conditionalFormatting sqref="J20 L20 P20 N20">
    <cfRule type="cellIs" dxfId="2" priority="3" operator="greaterThan">
      <formula>0</formula>
    </cfRule>
  </conditionalFormatting>
  <conditionalFormatting sqref="T20">
    <cfRule type="cellIs" dxfId="1" priority="2" operator="greaterThan">
      <formula>0</formula>
    </cfRule>
  </conditionalFormatting>
  <conditionalFormatting sqref="R20">
    <cfRule type="cellIs" dxfId="0" priority="1" operator="greaterThan">
      <formula>0</formula>
    </cfRule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Orçamento Geral</vt:lpstr>
      <vt:lpstr>Composição 1-Viga de Travamento</vt:lpstr>
      <vt:lpstr>Composição 2-Piso em Concreto</vt:lpstr>
      <vt:lpstr>CRONOGRAMA físico financeiro</vt:lpstr>
      <vt:lpstr>'Composição 2-Piso em Concreto'!Area_de_impressao</vt:lpstr>
      <vt:lpstr>'CRONOGRAMA físico financeiro'!Area_de_impressao</vt:lpstr>
      <vt:lpstr>'Orçamento Geral'!Area_de_impressao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2021-12-13T21:03:43Z</cp:lastPrinted>
  <dcterms:created xsi:type="dcterms:W3CDTF">2021-08-31T09:50:04Z</dcterms:created>
  <dcterms:modified xsi:type="dcterms:W3CDTF">2021-12-13T21:03:46Z</dcterms:modified>
</cp:coreProperties>
</file>